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ROCO\CFI workshop\2018 March CFI workshop\2018 Handouts\"/>
    </mc:Choice>
  </mc:AlternateContent>
  <bookViews>
    <workbookView xWindow="120" yWindow="45" windowWidth="23250" windowHeight="9975" activeTab="1"/>
  </bookViews>
  <sheets>
    <sheet name="detailed budget" sheetId="2" r:id="rId1"/>
    <sheet name="Tracking Sheet" sheetId="4" r:id="rId2"/>
    <sheet name="Sheet1" sheetId="3" r:id="rId3"/>
  </sheets>
  <calcPr calcId="162913"/>
</workbook>
</file>

<file path=xl/calcChain.xml><?xml version="1.0" encoding="utf-8"?>
<calcChain xmlns="http://schemas.openxmlformats.org/spreadsheetml/2006/main">
  <c r="M26" i="4" l="1"/>
  <c r="L26" i="4"/>
  <c r="J26" i="4"/>
  <c r="V26" i="4" s="1"/>
  <c r="I26" i="4"/>
  <c r="I63" i="4"/>
  <c r="I64" i="4"/>
  <c r="V46" i="4"/>
  <c r="K43" i="4"/>
  <c r="J42" i="4"/>
  <c r="N20" i="4"/>
  <c r="K20" i="4"/>
  <c r="V20" i="4" s="1"/>
  <c r="U31" i="4"/>
  <c r="N31" i="4"/>
  <c r="K31" i="4"/>
  <c r="N43" i="4"/>
  <c r="N56" i="4" s="1"/>
  <c r="M42" i="4"/>
  <c r="M34" i="4"/>
  <c r="J34" i="4"/>
  <c r="L16" i="4"/>
  <c r="L56" i="4" s="1"/>
  <c r="I16" i="4"/>
  <c r="I56" i="4" s="1"/>
  <c r="J12" i="4"/>
  <c r="J13" i="4" s="1"/>
  <c r="M12" i="4"/>
  <c r="M13" i="4" s="1"/>
  <c r="T12" i="4"/>
  <c r="H67" i="4"/>
  <c r="E64" i="4" s="1"/>
  <c r="K56" i="4"/>
  <c r="P56" i="4"/>
  <c r="I65" i="4" s="1"/>
  <c r="Q56" i="4"/>
  <c r="R56" i="4"/>
  <c r="S56" i="4"/>
  <c r="F12" i="4"/>
  <c r="G12" i="4"/>
  <c r="H12" i="4"/>
  <c r="F16" i="4"/>
  <c r="H16" i="4" s="1"/>
  <c r="F20" i="4"/>
  <c r="H20" i="4"/>
  <c r="F26" i="4"/>
  <c r="H26" i="4" s="1"/>
  <c r="F31" i="4"/>
  <c r="G31" i="4"/>
  <c r="F34" i="4"/>
  <c r="H34" i="4" s="1"/>
  <c r="W34" i="4" s="1"/>
  <c r="X34" i="4" s="1"/>
  <c r="H38" i="4"/>
  <c r="F42" i="4"/>
  <c r="H42" i="4" s="1"/>
  <c r="H46" i="4"/>
  <c r="G50" i="4"/>
  <c r="H50" i="4" s="1"/>
  <c r="V7" i="4"/>
  <c r="V8" i="4"/>
  <c r="W8" i="4" s="1"/>
  <c r="X8" i="4" s="1"/>
  <c r="V9" i="4"/>
  <c r="W9" i="4" s="1"/>
  <c r="X9" i="4" s="1"/>
  <c r="V10" i="4"/>
  <c r="W10" i="4" s="1"/>
  <c r="X10" i="4" s="1"/>
  <c r="V11" i="4"/>
  <c r="W11" i="4" s="1"/>
  <c r="X11" i="4" s="1"/>
  <c r="W13" i="4"/>
  <c r="X13" i="4" s="1"/>
  <c r="V14" i="4"/>
  <c r="W14" i="4" s="1"/>
  <c r="X14" i="4" s="1"/>
  <c r="V15" i="4"/>
  <c r="W15" i="4"/>
  <c r="V17" i="4"/>
  <c r="W17" i="4" s="1"/>
  <c r="X17" i="4" s="1"/>
  <c r="V18" i="4"/>
  <c r="W18" i="4" s="1"/>
  <c r="V19" i="4"/>
  <c r="W19" i="4"/>
  <c r="V21" i="4"/>
  <c r="W21" i="4"/>
  <c r="X21" i="4" s="1"/>
  <c r="V22" i="4"/>
  <c r="W22" i="4" s="1"/>
  <c r="X22" i="4" s="1"/>
  <c r="V23" i="4"/>
  <c r="W23" i="4"/>
  <c r="V24" i="4"/>
  <c r="W24" i="4" s="1"/>
  <c r="X24" i="4" s="1"/>
  <c r="V25" i="4"/>
  <c r="W25" i="4" s="1"/>
  <c r="X25" i="4" s="1"/>
  <c r="V27" i="4"/>
  <c r="W27" i="4"/>
  <c r="V28" i="4"/>
  <c r="W28" i="4" s="1"/>
  <c r="X28" i="4" s="1"/>
  <c r="V29" i="4"/>
  <c r="W29" i="4"/>
  <c r="V30" i="4"/>
  <c r="W30" i="4" s="1"/>
  <c r="X30" i="4" s="1"/>
  <c r="V32" i="4"/>
  <c r="W32" i="4"/>
  <c r="X32" i="4" s="1"/>
  <c r="V33" i="4"/>
  <c r="W33" i="4" s="1"/>
  <c r="X33" i="4" s="1"/>
  <c r="V34" i="4"/>
  <c r="V35" i="4"/>
  <c r="W35" i="4" s="1"/>
  <c r="X35" i="4" s="1"/>
  <c r="V36" i="4"/>
  <c r="W36" i="4"/>
  <c r="X36" i="4" s="1"/>
  <c r="V37" i="4"/>
  <c r="W37" i="4" s="1"/>
  <c r="X37" i="4" s="1"/>
  <c r="V38" i="4"/>
  <c r="W38" i="4"/>
  <c r="V39" i="4"/>
  <c r="W39" i="4" s="1"/>
  <c r="X39" i="4" s="1"/>
  <c r="V40" i="4"/>
  <c r="W40" i="4"/>
  <c r="X40" i="4" s="1"/>
  <c r="V41" i="4"/>
  <c r="W41" i="4" s="1"/>
  <c r="X41" i="4" s="1"/>
  <c r="W43" i="4"/>
  <c r="X43" i="4" s="1"/>
  <c r="V44" i="4"/>
  <c r="W44" i="4"/>
  <c r="X44" i="4" s="1"/>
  <c r="V45" i="4"/>
  <c r="W45" i="4"/>
  <c r="X45" i="4" s="1"/>
  <c r="V47" i="4"/>
  <c r="W47" i="4"/>
  <c r="V48" i="4"/>
  <c r="W48" i="4" s="1"/>
  <c r="X48" i="4" s="1"/>
  <c r="V49" i="4"/>
  <c r="W49" i="4" s="1"/>
  <c r="X49" i="4" s="1"/>
  <c r="V50" i="4"/>
  <c r="V51" i="4"/>
  <c r="W51" i="4" s="1"/>
  <c r="X51" i="4" s="1"/>
  <c r="V52" i="4"/>
  <c r="W52" i="4" s="1"/>
  <c r="X52" i="4" s="1"/>
  <c r="V53" i="4"/>
  <c r="W53" i="4"/>
  <c r="X53" i="4" s="1"/>
  <c r="V54" i="4"/>
  <c r="W54" i="4" s="1"/>
  <c r="V55" i="4"/>
  <c r="W55" i="4"/>
  <c r="X55" i="4"/>
  <c r="X54" i="4"/>
  <c r="X47" i="4"/>
  <c r="X38" i="4"/>
  <c r="X29" i="4"/>
  <c r="X27" i="4"/>
  <c r="X23" i="4"/>
  <c r="X19" i="4"/>
  <c r="X18" i="4"/>
  <c r="X15" i="4"/>
  <c r="X41" i="2"/>
  <c r="Y41" i="2" s="1"/>
  <c r="Z41" i="2" s="1"/>
  <c r="X40" i="2"/>
  <c r="Y40" i="2" s="1"/>
  <c r="Z40" i="2" s="1"/>
  <c r="X32" i="2"/>
  <c r="Y32" i="2" s="1"/>
  <c r="X54" i="2"/>
  <c r="Y54" i="2"/>
  <c r="Z54" i="2" s="1"/>
  <c r="X53" i="2"/>
  <c r="Y53" i="2" s="1"/>
  <c r="Z53" i="2" s="1"/>
  <c r="X52" i="2"/>
  <c r="Y52" i="2"/>
  <c r="Z52" i="2" s="1"/>
  <c r="X51" i="2"/>
  <c r="Y51" i="2" s="1"/>
  <c r="Z51" i="2" s="1"/>
  <c r="X50" i="2"/>
  <c r="G50" i="2"/>
  <c r="H50" i="2"/>
  <c r="Y50" i="2" s="1"/>
  <c r="X49" i="2"/>
  <c r="Y49" i="2" s="1"/>
  <c r="Z49" i="2" s="1"/>
  <c r="X48" i="2"/>
  <c r="Y48" i="2" s="1"/>
  <c r="Z48" i="2" s="1"/>
  <c r="X47" i="2"/>
  <c r="Y47" i="2"/>
  <c r="Z47" i="2" s="1"/>
  <c r="X46" i="2"/>
  <c r="H46" i="2"/>
  <c r="X45" i="2"/>
  <c r="Y45" i="2"/>
  <c r="Z45" i="2" s="1"/>
  <c r="X44" i="2"/>
  <c r="Y44" i="2" s="1"/>
  <c r="Z44" i="2" s="1"/>
  <c r="Z50" i="2"/>
  <c r="X43" i="2"/>
  <c r="Y43" i="2"/>
  <c r="Z43" i="2"/>
  <c r="F42" i="2"/>
  <c r="H42" i="2" s="1"/>
  <c r="Y42" i="2" s="1"/>
  <c r="Z42" i="2" s="1"/>
  <c r="X42" i="2"/>
  <c r="Z32" i="2"/>
  <c r="G12" i="2"/>
  <c r="G31" i="2"/>
  <c r="G56" i="2"/>
  <c r="F12" i="2"/>
  <c r="F16" i="2"/>
  <c r="F20" i="2"/>
  <c r="F26" i="2"/>
  <c r="H26" i="2" s="1"/>
  <c r="Y26" i="2" s="1"/>
  <c r="Z26" i="2" s="1"/>
  <c r="F31" i="2"/>
  <c r="H31" i="2" s="1"/>
  <c r="F34" i="2"/>
  <c r="H38" i="2"/>
  <c r="H34" i="2"/>
  <c r="H20" i="2"/>
  <c r="Y20" i="2" s="1"/>
  <c r="Z20" i="2" s="1"/>
  <c r="H16" i="2"/>
  <c r="I56" i="2"/>
  <c r="J56" i="2"/>
  <c r="K56" i="2"/>
  <c r="L56" i="2"/>
  <c r="M56" i="2"/>
  <c r="N56" i="2"/>
  <c r="P56" i="2"/>
  <c r="Q56" i="2"/>
  <c r="R56" i="2"/>
  <c r="S56" i="2"/>
  <c r="T56" i="2"/>
  <c r="U56" i="2"/>
  <c r="V56" i="2"/>
  <c r="W56" i="2"/>
  <c r="X7" i="2"/>
  <c r="Y7" i="2" s="1"/>
  <c r="X8" i="2"/>
  <c r="Y8" i="2" s="1"/>
  <c r="Z8" i="2" s="1"/>
  <c r="X9" i="2"/>
  <c r="Y9" i="2" s="1"/>
  <c r="X10" i="2"/>
  <c r="Y10" i="2" s="1"/>
  <c r="Z10" i="2" s="1"/>
  <c r="X11" i="2"/>
  <c r="Y11" i="2" s="1"/>
  <c r="Z11" i="2" s="1"/>
  <c r="X12" i="2"/>
  <c r="X13" i="2"/>
  <c r="Y13" i="2" s="1"/>
  <c r="Z13" i="2" s="1"/>
  <c r="X14" i="2"/>
  <c r="Y14" i="2" s="1"/>
  <c r="Z14" i="2" s="1"/>
  <c r="X15" i="2"/>
  <c r="Y15" i="2" s="1"/>
  <c r="Z15" i="2" s="1"/>
  <c r="X16" i="2"/>
  <c r="X17" i="2"/>
  <c r="Y17" i="2" s="1"/>
  <c r="X18" i="2"/>
  <c r="Y18" i="2"/>
  <c r="X19" i="2"/>
  <c r="Y19" i="2" s="1"/>
  <c r="Z19" i="2" s="1"/>
  <c r="X20" i="2"/>
  <c r="X21" i="2"/>
  <c r="Y21" i="2" s="1"/>
  <c r="Z21" i="2" s="1"/>
  <c r="X22" i="2"/>
  <c r="Y22" i="2" s="1"/>
  <c r="Z22" i="2" s="1"/>
  <c r="X23" i="2"/>
  <c r="Y23" i="2" s="1"/>
  <c r="Z23" i="2" s="1"/>
  <c r="X24" i="2"/>
  <c r="Y24" i="2"/>
  <c r="Z24" i="2" s="1"/>
  <c r="X25" i="2"/>
  <c r="Y25" i="2" s="1"/>
  <c r="Z25" i="2" s="1"/>
  <c r="X26" i="2"/>
  <c r="X27" i="2"/>
  <c r="Y27" i="2" s="1"/>
  <c r="Z27" i="2" s="1"/>
  <c r="X28" i="2"/>
  <c r="Y28" i="2" s="1"/>
  <c r="Z28" i="2" s="1"/>
  <c r="X29" i="2"/>
  <c r="Y29" i="2" s="1"/>
  <c r="X30" i="2"/>
  <c r="Y30" i="2"/>
  <c r="Z30" i="2" s="1"/>
  <c r="X31" i="2"/>
  <c r="X33" i="2"/>
  <c r="Y33" i="2"/>
  <c r="X34" i="2"/>
  <c r="X35" i="2"/>
  <c r="Y35" i="2" s="1"/>
  <c r="Z35" i="2" s="1"/>
  <c r="X36" i="2"/>
  <c r="Y36" i="2" s="1"/>
  <c r="X37" i="2"/>
  <c r="Y37" i="2" s="1"/>
  <c r="Z37" i="2" s="1"/>
  <c r="X38" i="2"/>
  <c r="X39" i="2"/>
  <c r="Y39" i="2"/>
  <c r="Z39" i="2" s="1"/>
  <c r="X55" i="2"/>
  <c r="Y55" i="2" s="1"/>
  <c r="Z55" i="2" s="1"/>
  <c r="H67" i="2"/>
  <c r="E63" i="2"/>
  <c r="E67" i="2"/>
  <c r="Z29" i="2"/>
  <c r="Z33" i="2"/>
  <c r="Z36" i="2"/>
  <c r="Z18" i="2"/>
  <c r="Z17" i="2"/>
  <c r="Z9" i="2"/>
  <c r="W26" i="4" l="1"/>
  <c r="X26" i="4" s="1"/>
  <c r="Y46" i="2"/>
  <c r="Z46" i="2" s="1"/>
  <c r="V16" i="4"/>
  <c r="W16" i="4" s="1"/>
  <c r="X16" i="4" s="1"/>
  <c r="F56" i="4"/>
  <c r="M56" i="4"/>
  <c r="L58" i="4" s="1"/>
  <c r="L58" i="2"/>
  <c r="Y16" i="2"/>
  <c r="Z16" i="2" s="1"/>
  <c r="W46" i="4"/>
  <c r="X46" i="4" s="1"/>
  <c r="Y31" i="2"/>
  <c r="Z31" i="2" s="1"/>
  <c r="F56" i="2"/>
  <c r="H12" i="2"/>
  <c r="W7" i="4"/>
  <c r="J56" i="4"/>
  <c r="I58" i="4" s="1"/>
  <c r="E64" i="2"/>
  <c r="E65" i="2"/>
  <c r="E66" i="2"/>
  <c r="X56" i="2"/>
  <c r="I58" i="2"/>
  <c r="Y38" i="2"/>
  <c r="Z38" i="2" s="1"/>
  <c r="T56" i="4"/>
  <c r="V12" i="4"/>
  <c r="W12" i="4" s="1"/>
  <c r="X12" i="4" s="1"/>
  <c r="Z7" i="2"/>
  <c r="P58" i="2"/>
  <c r="W20" i="4"/>
  <c r="X20" i="4" s="1"/>
  <c r="Y34" i="2"/>
  <c r="Z34" i="2" s="1"/>
  <c r="W50" i="4"/>
  <c r="X50" i="4" s="1"/>
  <c r="H31" i="4"/>
  <c r="W31" i="4" s="1"/>
  <c r="X31" i="4" s="1"/>
  <c r="G56" i="4"/>
  <c r="E66" i="4"/>
  <c r="E65" i="4"/>
  <c r="E67" i="4"/>
  <c r="E63" i="4"/>
  <c r="V31" i="4"/>
  <c r="U56" i="4"/>
  <c r="I66" i="4" s="1"/>
  <c r="I67" i="4" s="1"/>
  <c r="V42" i="4"/>
  <c r="W42" i="4" s="1"/>
  <c r="X42" i="4" s="1"/>
  <c r="H56" i="4" l="1"/>
  <c r="H58" i="4" s="1"/>
  <c r="X58" i="2"/>
  <c r="L59" i="2" s="1"/>
  <c r="X7" i="4"/>
  <c r="W56" i="4"/>
  <c r="V56" i="4"/>
  <c r="I68" i="4" s="1"/>
  <c r="I69" i="4" s="1"/>
  <c r="P58" i="4"/>
  <c r="H56" i="2"/>
  <c r="H58" i="2" s="1"/>
  <c r="Y12" i="2"/>
  <c r="V58" i="4" l="1"/>
  <c r="Z12" i="2"/>
  <c r="Y56" i="2"/>
  <c r="P59" i="2"/>
  <c r="I59" i="2"/>
  <c r="X59" i="2" s="1"/>
  <c r="I59" i="4" l="1"/>
  <c r="L59" i="4"/>
  <c r="P59" i="4"/>
  <c r="V59" i="4" l="1"/>
</calcChain>
</file>

<file path=xl/sharedStrings.xml><?xml version="1.0" encoding="utf-8"?>
<sst xmlns="http://schemas.openxmlformats.org/spreadsheetml/2006/main" count="215" uniqueCount="105">
  <si>
    <t>Item</t>
  </si>
  <si>
    <t>cash</t>
  </si>
  <si>
    <t>in kind</t>
  </si>
  <si>
    <t>TOTAL $ Contribution</t>
  </si>
  <si>
    <t>TOTAL % Contribution</t>
  </si>
  <si>
    <t>AMS Document #</t>
  </si>
  <si>
    <t>Actual Date of Purchase</t>
  </si>
  <si>
    <t>Item #</t>
  </si>
  <si>
    <t>Name</t>
  </si>
  <si>
    <t>Updated Total Cost</t>
  </si>
  <si>
    <t># of
Items</t>
  </si>
  <si>
    <t>Variance</t>
  </si>
  <si>
    <t>Justification Required</t>
  </si>
  <si>
    <t>April 1, 2017 - March 31, 2018</t>
  </si>
  <si>
    <t>April 1, 2018 - March 31, 2019</t>
  </si>
  <si>
    <t>Revised # of 
Items</t>
  </si>
  <si>
    <t>Projected Date of Purchase</t>
  </si>
  <si>
    <t>CFI award</t>
  </si>
  <si>
    <t>ORF award</t>
  </si>
  <si>
    <t>UT cash contribution</t>
  </si>
  <si>
    <t>* PLEASE COMPLETE YELLOW CELLS ONLY; DO NOT CHANGE AMOUNTS IN COLUMN 'TOTAL COST IN APPLICATION'</t>
  </si>
  <si>
    <t>In-kind</t>
  </si>
  <si>
    <t>Total</t>
  </si>
  <si>
    <t>April 1, 2019 - March 31, 2020</t>
  </si>
  <si>
    <t>April 1, 2020 - March 31, 2021</t>
  </si>
  <si>
    <t>CFI/ORF 123456 - Walker, Donna</t>
  </si>
  <si>
    <t>Cash Cost</t>
  </si>
  <si>
    <t>Inkind</t>
  </si>
  <si>
    <t>Total Project Cost  e + f</t>
  </si>
  <si>
    <t>Equipment</t>
  </si>
  <si>
    <t>Fisher Scientific</t>
  </si>
  <si>
    <t>CFI Finalization Budget</t>
  </si>
  <si>
    <t>Project # 123456</t>
  </si>
  <si>
    <t>CFI Actual Fund #</t>
  </si>
  <si>
    <t>ORF Actual Fund #</t>
  </si>
  <si>
    <t>Contributor Actual</t>
  </si>
  <si>
    <t>(Include</t>
  </si>
  <si>
    <t>Shipping, Taxes</t>
  </si>
  <si>
    <t>&amp; Installation)</t>
  </si>
  <si>
    <t>Category Name</t>
  </si>
  <si>
    <t>Cat #</t>
  </si>
  <si>
    <t xml:space="preserve">Lease of </t>
  </si>
  <si>
    <t>Personnel</t>
  </si>
  <si>
    <t>(for infrastructure</t>
  </si>
  <si>
    <t>acquisition &amp;</t>
  </si>
  <si>
    <t>development)</t>
  </si>
  <si>
    <t>Components</t>
  </si>
  <si>
    <t>Travel</t>
  </si>
  <si>
    <t>(Infrastructure</t>
  </si>
  <si>
    <t xml:space="preserve"> Related)</t>
  </si>
  <si>
    <t>Software</t>
  </si>
  <si>
    <t xml:space="preserve">Extended </t>
  </si>
  <si>
    <t>Warranties/Service</t>
  </si>
  <si>
    <t>Contracts</t>
  </si>
  <si>
    <t>Constrution/Reno</t>
  </si>
  <si>
    <t>(essential to house and</t>
  </si>
  <si>
    <t>use Infrastructure)</t>
  </si>
  <si>
    <t>Initial Training of</t>
  </si>
  <si>
    <t>Infrastructure Personnel</t>
  </si>
  <si>
    <t>High Pressure Reservoir</t>
  </si>
  <si>
    <t>Exhaust and Cooling System</t>
  </si>
  <si>
    <t>High Velocity Centrifuge</t>
  </si>
  <si>
    <t>Software Developer</t>
  </si>
  <si>
    <t>Computer Equipment</t>
  </si>
  <si>
    <t>Travel to Site for High Pressure Reservoir</t>
  </si>
  <si>
    <t xml:space="preserve">Specialized Software for Exhaust &amp; </t>
  </si>
  <si>
    <t>Cooling System</t>
  </si>
  <si>
    <t>Warranty on High Pressure Reservoir</t>
  </si>
  <si>
    <t>( 5 Years )</t>
  </si>
  <si>
    <t>Renovation of Lab Space</t>
  </si>
  <si>
    <t>Building - LS24</t>
  </si>
  <si>
    <t>Training on High Velocity Centrifuge</t>
  </si>
  <si>
    <t>( U.S. Vendor)</t>
  </si>
  <si>
    <t>(Canadian Vendor)</t>
  </si>
  <si>
    <t>(In house)</t>
  </si>
  <si>
    <t>(in USD)</t>
  </si>
  <si>
    <t>(2 days training)</t>
  </si>
  <si>
    <t>June 24, 2018</t>
  </si>
  <si>
    <t>June 30, 2018</t>
  </si>
  <si>
    <t>U.S. America Inc</t>
  </si>
  <si>
    <t>Kuehne &amp; Nagel</t>
  </si>
  <si>
    <t>U of T - Faculty of</t>
  </si>
  <si>
    <t>Arts &amp; Science</t>
  </si>
  <si>
    <t>Air One Heating &amp;</t>
  </si>
  <si>
    <t xml:space="preserve">Air Conditioning </t>
  </si>
  <si>
    <t>Dec 23, 2017</t>
  </si>
  <si>
    <t>Feb 23, 2018</t>
  </si>
  <si>
    <t>CFC 100234</t>
  </si>
  <si>
    <t>Joe Smith</t>
  </si>
  <si>
    <t>April 24, 2018</t>
  </si>
  <si>
    <t>2300456789</t>
  </si>
  <si>
    <t xml:space="preserve">Air One Heating &amp; </t>
  </si>
  <si>
    <t>Air Conditioning</t>
  </si>
  <si>
    <t>Aug 20, 2019</t>
  </si>
  <si>
    <t>Peter Smith</t>
  </si>
  <si>
    <t>Canada Computers</t>
  </si>
  <si>
    <t>2017/18</t>
  </si>
  <si>
    <t>May 17, 2019</t>
  </si>
  <si>
    <t>June 9, 2019</t>
  </si>
  <si>
    <t>Budget</t>
  </si>
  <si>
    <t>Actual</t>
  </si>
  <si>
    <t>Total Project Costs</t>
  </si>
  <si>
    <t>Shortfall</t>
  </si>
  <si>
    <t>SAMPLE BUDGET: TRACKING SHEET</t>
  </si>
  <si>
    <t>SAMPLE BUDGET: DETAILED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</si>
</sst>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&quot;$&quot;#,##0"/>
    <numFmt numFmtId="165" formatCode="&quot;$&quot;#,##0.00"/>
    <numFmt numFmtId="166" formatCode="mmmm\-yy"/>
    <numFmt numFmtId="167" formatCode="_(* #,##0_);_(* \(#,##0\);_(* &quot;-&quot;??_);_(@_)"/>
    <numFmt numFmtId="168" formatCode="0.0%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b/>
      <sz val="14"/>
      <name val="Arial"/>
      <family val="2"/>
    </font>
    <font>
      <b/>
      <u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5">
    <xf numFmtId="0" fontId="0" fillId="0" borderId="0" xfId="0"/>
    <xf numFmtId="164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0" fontId="3" fillId="0" borderId="0" xfId="0" applyFont="1" applyAlignment="1"/>
    <xf numFmtId="0" fontId="2" fillId="0" borderId="0" xfId="0" applyFont="1" applyAlignment="1">
      <alignment wrapText="1"/>
    </xf>
    <xf numFmtId="0" fontId="0" fillId="0" borderId="0" xfId="0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4" fontId="3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 wrapText="1"/>
    </xf>
    <xf numFmtId="4" fontId="0" fillId="0" borderId="0" xfId="0" applyNumberFormat="1" applyAlignment="1">
      <alignment horizontal="right"/>
    </xf>
    <xf numFmtId="4" fontId="0" fillId="0" borderId="0" xfId="0" applyNumberFormat="1"/>
    <xf numFmtId="4" fontId="0" fillId="0" borderId="0" xfId="0" applyNumberFormat="1" applyAlignme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6" xfId="0" applyFont="1" applyBorder="1"/>
    <xf numFmtId="4" fontId="3" fillId="0" borderId="35" xfId="0" applyNumberFormat="1" applyFont="1" applyBorder="1" applyAlignment="1">
      <alignment horizontal="center" wrapText="1"/>
    </xf>
    <xf numFmtId="0" fontId="3" fillId="0" borderId="35" xfId="0" applyFont="1" applyBorder="1" applyAlignment="1">
      <alignment horizontal="center" wrapText="1"/>
    </xf>
    <xf numFmtId="4" fontId="3" fillId="0" borderId="34" xfId="0" applyNumberFormat="1" applyFont="1" applyBorder="1" applyAlignment="1">
      <alignment horizontal="center" wrapText="1"/>
    </xf>
    <xf numFmtId="0" fontId="3" fillId="0" borderId="34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15" xfId="0" applyFont="1" applyBorder="1" applyAlignment="1">
      <alignment horizontal="center" wrapText="1"/>
    </xf>
    <xf numFmtId="4" fontId="3" fillId="0" borderId="15" xfId="0" applyNumberFormat="1" applyFont="1" applyBorder="1" applyAlignment="1">
      <alignment horizontal="center" wrapText="1"/>
    </xf>
    <xf numFmtId="165" fontId="3" fillId="0" borderId="15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6" xfId="0" applyFont="1" applyBorder="1" applyAlignment="1">
      <alignment wrapText="1"/>
    </xf>
    <xf numFmtId="0" fontId="4" fillId="2" borderId="11" xfId="0" applyFont="1" applyFill="1" applyBorder="1" applyAlignment="1">
      <alignment horizontal="center" wrapText="1"/>
    </xf>
    <xf numFmtId="4" fontId="4" fillId="2" borderId="11" xfId="0" applyNumberFormat="1" applyFont="1" applyFill="1" applyBorder="1" applyAlignment="1">
      <alignment horizontal="center" wrapText="1"/>
    </xf>
    <xf numFmtId="4" fontId="4" fillId="0" borderId="7" xfId="1" applyNumberFormat="1" applyFont="1" applyBorder="1" applyAlignment="1">
      <alignment horizontal="right"/>
    </xf>
    <xf numFmtId="167" fontId="4" fillId="2" borderId="17" xfId="1" applyNumberFormat="1" applyFont="1" applyFill="1" applyBorder="1" applyAlignment="1">
      <alignment horizontal="right"/>
    </xf>
    <xf numFmtId="167" fontId="4" fillId="2" borderId="6" xfId="1" applyNumberFormat="1" applyFont="1" applyFill="1" applyBorder="1" applyAlignment="1">
      <alignment horizontal="right"/>
    </xf>
    <xf numFmtId="167" fontId="4" fillId="2" borderId="14" xfId="1" applyNumberFormat="1" applyFont="1" applyFill="1" applyBorder="1" applyAlignment="1">
      <alignment horizontal="right"/>
    </xf>
    <xf numFmtId="167" fontId="4" fillId="2" borderId="8" xfId="1" applyNumberFormat="1" applyFont="1" applyFill="1" applyBorder="1" applyAlignment="1">
      <alignment horizontal="left"/>
    </xf>
    <xf numFmtId="167" fontId="4" fillId="2" borderId="17" xfId="1" applyNumberFormat="1" applyFont="1" applyFill="1" applyBorder="1" applyAlignment="1">
      <alignment horizontal="left"/>
    </xf>
    <xf numFmtId="167" fontId="4" fillId="2" borderId="25" xfId="1" applyNumberFormat="1" applyFont="1" applyFill="1" applyBorder="1" applyAlignment="1">
      <alignment horizontal="left"/>
    </xf>
    <xf numFmtId="167" fontId="4" fillId="2" borderId="11" xfId="1" applyNumberFormat="1" applyFont="1" applyFill="1" applyBorder="1" applyAlignment="1">
      <alignment horizontal="left"/>
    </xf>
    <xf numFmtId="167" fontId="4" fillId="2" borderId="7" xfId="1" applyNumberFormat="1" applyFont="1" applyFill="1" applyBorder="1" applyAlignment="1">
      <alignment horizontal="right"/>
    </xf>
    <xf numFmtId="167" fontId="4" fillId="2" borderId="8" xfId="1" applyNumberFormat="1" applyFont="1" applyFill="1" applyBorder="1" applyAlignment="1">
      <alignment horizontal="right"/>
    </xf>
    <xf numFmtId="167" fontId="4" fillId="2" borderId="25" xfId="1" applyNumberFormat="1" applyFont="1" applyFill="1" applyBorder="1" applyAlignment="1">
      <alignment horizontal="right"/>
    </xf>
    <xf numFmtId="4" fontId="4" fillId="0" borderId="8" xfId="1" applyNumberFormat="1" applyFont="1" applyBorder="1"/>
    <xf numFmtId="4" fontId="4" fillId="0" borderId="14" xfId="1" applyNumberFormat="1" applyFont="1" applyBorder="1"/>
    <xf numFmtId="167" fontId="4" fillId="0" borderId="24" xfId="1" applyNumberFormat="1" applyFont="1" applyFill="1" applyBorder="1"/>
    <xf numFmtId="0" fontId="4" fillId="2" borderId="14" xfId="0" applyNumberFormat="1" applyFont="1" applyFill="1" applyBorder="1"/>
    <xf numFmtId="166" fontId="4" fillId="2" borderId="6" xfId="0" applyNumberFormat="1" applyFont="1" applyFill="1" applyBorder="1"/>
    <xf numFmtId="0" fontId="4" fillId="2" borderId="7" xfId="0" applyFont="1" applyFill="1" applyBorder="1"/>
    <xf numFmtId="0" fontId="4" fillId="0" borderId="0" xfId="0" applyFont="1"/>
    <xf numFmtId="0" fontId="4" fillId="0" borderId="20" xfId="0" applyFont="1" applyBorder="1" applyAlignment="1">
      <alignment horizontal="center"/>
    </xf>
    <xf numFmtId="167" fontId="4" fillId="2" borderId="6" xfId="1" applyNumberFormat="1" applyFont="1" applyFill="1" applyBorder="1" applyAlignment="1">
      <alignment horizontal="left"/>
    </xf>
    <xf numFmtId="0" fontId="4" fillId="0" borderId="6" xfId="0" quotePrefix="1" applyFont="1" applyBorder="1" applyAlignment="1">
      <alignment wrapText="1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2" borderId="4" xfId="0" applyFont="1" applyFill="1" applyBorder="1" applyAlignment="1" applyProtection="1">
      <alignment horizontal="center" vertical="top"/>
      <protection locked="0"/>
    </xf>
    <xf numFmtId="4" fontId="4" fillId="2" borderId="36" xfId="0" applyNumberFormat="1" applyFont="1" applyFill="1" applyBorder="1" applyAlignment="1" applyProtection="1">
      <alignment horizontal="center" vertical="top"/>
      <protection locked="0"/>
    </xf>
    <xf numFmtId="4" fontId="4" fillId="0" borderId="2" xfId="1" applyNumberFormat="1" applyFont="1" applyBorder="1" applyAlignment="1" applyProtection="1">
      <alignment horizontal="right" vertical="top"/>
      <protection locked="0"/>
    </xf>
    <xf numFmtId="167" fontId="4" fillId="2" borderId="18" xfId="1" applyNumberFormat="1" applyFont="1" applyFill="1" applyBorder="1" applyAlignment="1">
      <alignment horizontal="right"/>
    </xf>
    <xf numFmtId="167" fontId="4" fillId="2" borderId="4" xfId="1" applyNumberFormat="1" applyFont="1" applyFill="1" applyBorder="1" applyAlignment="1">
      <alignment horizontal="right"/>
    </xf>
    <xf numFmtId="167" fontId="4" fillId="2" borderId="19" xfId="1" applyNumberFormat="1" applyFont="1" applyFill="1" applyBorder="1" applyAlignment="1">
      <alignment horizontal="right"/>
    </xf>
    <xf numFmtId="167" fontId="4" fillId="2" borderId="20" xfId="1" applyNumberFormat="1" applyFont="1" applyFill="1" applyBorder="1" applyAlignment="1"/>
    <xf numFmtId="167" fontId="4" fillId="2" borderId="18" xfId="1" applyNumberFormat="1" applyFont="1" applyFill="1" applyBorder="1" applyAlignment="1"/>
    <xf numFmtId="167" fontId="4" fillId="2" borderId="4" xfId="1" applyNumberFormat="1" applyFont="1" applyFill="1" applyBorder="1" applyAlignment="1"/>
    <xf numFmtId="167" fontId="4" fillId="2" borderId="36" xfId="1" applyNumberFormat="1" applyFont="1" applyFill="1" applyBorder="1" applyAlignment="1"/>
    <xf numFmtId="167" fontId="4" fillId="2" borderId="2" xfId="1" applyNumberFormat="1" applyFont="1" applyFill="1" applyBorder="1" applyAlignment="1">
      <alignment horizontal="right"/>
    </xf>
    <xf numFmtId="167" fontId="4" fillId="2" borderId="20" xfId="1" applyNumberFormat="1" applyFont="1" applyFill="1" applyBorder="1" applyAlignment="1">
      <alignment horizontal="right"/>
    </xf>
    <xf numFmtId="166" fontId="4" fillId="2" borderId="4" xfId="0" applyNumberFormat="1" applyFont="1" applyFill="1" applyBorder="1"/>
    <xf numFmtId="0" fontId="4" fillId="2" borderId="2" xfId="0" applyFont="1" applyFill="1" applyBorder="1"/>
    <xf numFmtId="0" fontId="4" fillId="0" borderId="0" xfId="0" applyFont="1" applyFill="1"/>
    <xf numFmtId="0" fontId="4" fillId="0" borderId="20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4" xfId="0" applyFont="1" applyFill="1" applyBorder="1" applyAlignment="1" applyProtection="1">
      <alignment horizontal="left" vertical="top" wrapText="1"/>
      <protection locked="0"/>
    </xf>
    <xf numFmtId="4" fontId="4" fillId="0" borderId="2" xfId="1" applyNumberFormat="1" applyFont="1" applyFill="1" applyBorder="1" applyAlignment="1" applyProtection="1">
      <alignment horizontal="right" vertical="top"/>
      <protection locked="0"/>
    </xf>
    <xf numFmtId="4" fontId="4" fillId="0" borderId="8" xfId="1" applyNumberFormat="1" applyFont="1" applyFill="1" applyBorder="1"/>
    <xf numFmtId="4" fontId="4" fillId="0" borderId="14" xfId="1" applyNumberFormat="1" applyFont="1" applyFill="1" applyBorder="1"/>
    <xf numFmtId="0" fontId="4" fillId="0" borderId="28" xfId="0" applyFont="1" applyBorder="1" applyAlignment="1" applyProtection="1">
      <alignment horizontal="left" vertical="top" wrapText="1"/>
      <protection locked="0"/>
    </xf>
    <xf numFmtId="0" fontId="4" fillId="2" borderId="26" xfId="0" applyFont="1" applyFill="1" applyBorder="1" applyAlignment="1" applyProtection="1">
      <alignment horizontal="center" vertical="top"/>
      <protection locked="0"/>
    </xf>
    <xf numFmtId="4" fontId="4" fillId="2" borderId="26" xfId="0" applyNumberFormat="1" applyFont="1" applyFill="1" applyBorder="1" applyAlignment="1" applyProtection="1">
      <alignment horizontal="center" vertical="top"/>
      <protection locked="0"/>
    </xf>
    <xf numFmtId="4" fontId="4" fillId="0" borderId="30" xfId="1" applyNumberFormat="1" applyFont="1" applyBorder="1" applyAlignment="1" applyProtection="1">
      <alignment horizontal="right" vertical="top"/>
      <protection locked="0"/>
    </xf>
    <xf numFmtId="167" fontId="4" fillId="2" borderId="27" xfId="1" applyNumberFormat="1" applyFont="1" applyFill="1" applyBorder="1" applyAlignment="1">
      <alignment horizontal="right"/>
    </xf>
    <xf numFmtId="167" fontId="4" fillId="2" borderId="28" xfId="1" applyNumberFormat="1" applyFont="1" applyFill="1" applyBorder="1" applyAlignment="1">
      <alignment horizontal="right"/>
    </xf>
    <xf numFmtId="167" fontId="4" fillId="2" borderId="29" xfId="1" applyNumberFormat="1" applyFont="1" applyFill="1" applyBorder="1" applyAlignment="1">
      <alignment horizontal="right"/>
    </xf>
    <xf numFmtId="167" fontId="4" fillId="2" borderId="31" xfId="1" applyNumberFormat="1" applyFont="1" applyFill="1" applyBorder="1" applyAlignment="1"/>
    <xf numFmtId="167" fontId="4" fillId="2" borderId="27" xfId="1" applyNumberFormat="1" applyFont="1" applyFill="1" applyBorder="1" applyAlignment="1"/>
    <xf numFmtId="167" fontId="4" fillId="2" borderId="28" xfId="1" applyNumberFormat="1" applyFont="1" applyFill="1" applyBorder="1" applyAlignment="1"/>
    <xf numFmtId="167" fontId="4" fillId="2" borderId="26" xfId="1" applyNumberFormat="1" applyFont="1" applyFill="1" applyBorder="1" applyAlignment="1"/>
    <xf numFmtId="167" fontId="4" fillId="2" borderId="30" xfId="1" applyNumberFormat="1" applyFont="1" applyFill="1" applyBorder="1" applyAlignment="1">
      <alignment horizontal="right"/>
    </xf>
    <xf numFmtId="167" fontId="4" fillId="2" borderId="31" xfId="1" applyNumberFormat="1" applyFont="1" applyFill="1" applyBorder="1" applyAlignment="1">
      <alignment horizontal="right"/>
    </xf>
    <xf numFmtId="0" fontId="4" fillId="2" borderId="20" xfId="0" applyNumberFormat="1" applyFont="1" applyFill="1" applyBorder="1"/>
    <xf numFmtId="166" fontId="4" fillId="2" borderId="28" xfId="0" applyNumberFormat="1" applyFont="1" applyFill="1" applyBorder="1"/>
    <xf numFmtId="0" fontId="4" fillId="2" borderId="30" xfId="0" applyFont="1" applyFill="1" applyBorder="1"/>
    <xf numFmtId="0" fontId="4" fillId="0" borderId="31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2" borderId="31" xfId="0" applyNumberFormat="1" applyFont="1" applyFill="1" applyBorder="1"/>
    <xf numFmtId="0" fontId="4" fillId="0" borderId="23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5" xfId="0" applyFont="1" applyBorder="1" applyAlignment="1">
      <alignment wrapText="1"/>
    </xf>
    <xf numFmtId="0" fontId="4" fillId="2" borderId="12" xfId="0" applyFont="1" applyFill="1" applyBorder="1" applyAlignment="1">
      <alignment horizontal="center" wrapText="1"/>
    </xf>
    <xf numFmtId="4" fontId="4" fillId="2" borderId="12" xfId="0" applyNumberFormat="1" applyFont="1" applyFill="1" applyBorder="1" applyAlignment="1">
      <alignment horizontal="center" wrapText="1"/>
    </xf>
    <xf numFmtId="4" fontId="4" fillId="0" borderId="3" xfId="1" applyNumberFormat="1" applyFont="1" applyBorder="1" applyAlignment="1">
      <alignment horizontal="right"/>
    </xf>
    <xf numFmtId="167" fontId="4" fillId="2" borderId="21" xfId="1" applyNumberFormat="1" applyFont="1" applyFill="1" applyBorder="1" applyAlignment="1">
      <alignment horizontal="right"/>
    </xf>
    <xf numFmtId="167" fontId="4" fillId="2" borderId="5" xfId="1" applyNumberFormat="1" applyFont="1" applyFill="1" applyBorder="1" applyAlignment="1">
      <alignment horizontal="right"/>
    </xf>
    <xf numFmtId="167" fontId="4" fillId="2" borderId="22" xfId="1" applyNumberFormat="1" applyFont="1" applyFill="1" applyBorder="1" applyAlignment="1">
      <alignment horizontal="right"/>
    </xf>
    <xf numFmtId="167" fontId="4" fillId="2" borderId="23" xfId="1" applyNumberFormat="1" applyFont="1" applyFill="1" applyBorder="1" applyAlignment="1"/>
    <xf numFmtId="167" fontId="4" fillId="2" borderId="21" xfId="1" applyNumberFormat="1" applyFont="1" applyFill="1" applyBorder="1" applyAlignment="1"/>
    <xf numFmtId="167" fontId="4" fillId="2" borderId="5" xfId="1" applyNumberFormat="1" applyFont="1" applyFill="1" applyBorder="1" applyAlignment="1"/>
    <xf numFmtId="167" fontId="4" fillId="2" borderId="12" xfId="1" applyNumberFormat="1" applyFont="1" applyFill="1" applyBorder="1" applyAlignment="1"/>
    <xf numFmtId="167" fontId="4" fillId="2" borderId="3" xfId="1" applyNumberFormat="1" applyFont="1" applyFill="1" applyBorder="1" applyAlignment="1">
      <alignment horizontal="right"/>
    </xf>
    <xf numFmtId="167" fontId="4" fillId="2" borderId="23" xfId="1" applyNumberFormat="1" applyFont="1" applyFill="1" applyBorder="1" applyAlignment="1">
      <alignment horizontal="right"/>
    </xf>
    <xf numFmtId="4" fontId="4" fillId="0" borderId="23" xfId="1" applyNumberFormat="1" applyFont="1" applyBorder="1"/>
    <xf numFmtId="4" fontId="4" fillId="0" borderId="22" xfId="1" applyNumberFormat="1" applyFont="1" applyBorder="1"/>
    <xf numFmtId="167" fontId="4" fillId="0" borderId="3" xfId="1" applyNumberFormat="1" applyFont="1" applyFill="1" applyBorder="1"/>
    <xf numFmtId="0" fontId="4" fillId="2" borderId="23" xfId="0" applyNumberFormat="1" applyFont="1" applyFill="1" applyBorder="1"/>
    <xf numFmtId="166" fontId="4" fillId="2" borderId="5" xfId="0" applyNumberFormat="1" applyFont="1" applyFill="1" applyBorder="1"/>
    <xf numFmtId="0" fontId="4" fillId="2" borderId="3" xfId="0" applyFont="1" applyFill="1" applyBorder="1"/>
    <xf numFmtId="0" fontId="3" fillId="0" borderId="9" xfId="0" applyFont="1" applyBorder="1" applyAlignment="1">
      <alignment wrapText="1"/>
    </xf>
    <xf numFmtId="0" fontId="4" fillId="0" borderId="9" xfId="0" applyFont="1" applyBorder="1" applyAlignment="1">
      <alignment horizontal="center" wrapText="1"/>
    </xf>
    <xf numFmtId="4" fontId="4" fillId="0" borderId="9" xfId="1" applyNumberFormat="1" applyFont="1" applyBorder="1" applyAlignment="1">
      <alignment horizontal="right"/>
    </xf>
    <xf numFmtId="167" fontId="4" fillId="0" borderId="0" xfId="1" applyNumberFormat="1" applyFont="1" applyAlignment="1">
      <alignment horizontal="right"/>
    </xf>
    <xf numFmtId="4" fontId="4" fillId="0" borderId="0" xfId="1" applyNumberFormat="1" applyFont="1" applyAlignment="1">
      <alignment horizontal="right"/>
    </xf>
    <xf numFmtId="167" fontId="4" fillId="0" borderId="0" xfId="1" applyNumberFormat="1" applyFont="1"/>
    <xf numFmtId="164" fontId="4" fillId="0" borderId="0" xfId="0" applyNumberFormat="1" applyFont="1"/>
    <xf numFmtId="0" fontId="3" fillId="0" borderId="10" xfId="0" applyFont="1" applyBorder="1" applyAlignment="1">
      <alignment wrapText="1"/>
    </xf>
    <xf numFmtId="0" fontId="4" fillId="0" borderId="10" xfId="0" applyFont="1" applyBorder="1" applyAlignment="1">
      <alignment horizontal="center" wrapText="1"/>
    </xf>
    <xf numFmtId="4" fontId="4" fillId="0" borderId="10" xfId="0" applyNumberFormat="1" applyFont="1" applyBorder="1" applyAlignment="1">
      <alignment horizontal="center" wrapText="1"/>
    </xf>
    <xf numFmtId="4" fontId="4" fillId="0" borderId="10" xfId="1" applyNumberFormat="1" applyFont="1" applyBorder="1" applyAlignment="1">
      <alignment horizontal="right"/>
    </xf>
    <xf numFmtId="167" fontId="4" fillId="0" borderId="10" xfId="1" applyNumberFormat="1" applyFont="1" applyBorder="1" applyAlignment="1">
      <alignment horizontal="right"/>
    </xf>
    <xf numFmtId="167" fontId="3" fillId="0" borderId="10" xfId="1" applyNumberFormat="1" applyFont="1" applyBorder="1" applyAlignment="1">
      <alignment horizontal="right"/>
    </xf>
    <xf numFmtId="167" fontId="3" fillId="0" borderId="0" xfId="1" applyNumberFormat="1" applyFont="1" applyBorder="1" applyAlignment="1">
      <alignment horizontal="right"/>
    </xf>
    <xf numFmtId="4" fontId="4" fillId="0" borderId="0" xfId="1" applyNumberFormat="1" applyFont="1"/>
    <xf numFmtId="0" fontId="3" fillId="0" borderId="1" xfId="0" applyFont="1" applyBorder="1" applyAlignment="1">
      <alignment horizontal="right" wrapText="1"/>
    </xf>
    <xf numFmtId="0" fontId="3" fillId="0" borderId="13" xfId="0" applyFont="1" applyBorder="1" applyAlignment="1">
      <alignment horizontal="center" wrapText="1"/>
    </xf>
    <xf numFmtId="4" fontId="3" fillId="0" borderId="13" xfId="0" applyNumberFormat="1" applyFont="1" applyBorder="1" applyAlignment="1">
      <alignment horizontal="center" wrapText="1"/>
    </xf>
    <xf numFmtId="4" fontId="4" fillId="0" borderId="16" xfId="1" applyNumberFormat="1" applyFont="1" applyBorder="1" applyAlignment="1">
      <alignment horizontal="right"/>
    </xf>
    <xf numFmtId="167" fontId="3" fillId="0" borderId="15" xfId="1" applyNumberFormat="1" applyFont="1" applyBorder="1" applyAlignment="1">
      <alignment horizontal="center"/>
    </xf>
    <xf numFmtId="4" fontId="3" fillId="0" borderId="16" xfId="1" applyNumberFormat="1" applyFont="1" applyBorder="1"/>
    <xf numFmtId="4" fontId="3" fillId="0" borderId="0" xfId="1" applyNumberFormat="1" applyFont="1" applyBorder="1"/>
    <xf numFmtId="167" fontId="3" fillId="0" borderId="0" xfId="1" applyNumberFormat="1" applyFont="1" applyBorder="1"/>
    <xf numFmtId="165" fontId="3" fillId="0" borderId="0" xfId="0" applyNumberFormat="1" applyFont="1" applyBorder="1"/>
    <xf numFmtId="4" fontId="4" fillId="0" borderId="16" xfId="0" applyNumberFormat="1" applyFont="1" applyBorder="1" applyAlignment="1">
      <alignment horizontal="right"/>
    </xf>
    <xf numFmtId="10" fontId="3" fillId="0" borderId="15" xfId="2" applyNumberFormat="1" applyFont="1" applyBorder="1" applyAlignment="1">
      <alignment horizontal="center"/>
    </xf>
    <xf numFmtId="4" fontId="3" fillId="0" borderId="16" xfId="2" applyNumberFormat="1" applyFont="1" applyBorder="1"/>
    <xf numFmtId="4" fontId="3" fillId="0" borderId="0" xfId="2" applyNumberFormat="1" applyFont="1" applyBorder="1" applyAlignment="1">
      <alignment horizontal="center"/>
    </xf>
    <xf numFmtId="10" fontId="3" fillId="0" borderId="0" xfId="2" applyNumberFormat="1" applyFont="1" applyBorder="1" applyAlignment="1">
      <alignment horizontal="center"/>
    </xf>
    <xf numFmtId="9" fontId="3" fillId="0" borderId="0" xfId="2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4" fontId="4" fillId="0" borderId="0" xfId="0" applyNumberFormat="1" applyFont="1" applyAlignment="1">
      <alignment horizontal="center" wrapText="1"/>
    </xf>
    <xf numFmtId="4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0" fontId="4" fillId="0" borderId="0" xfId="0" applyFont="1" applyAlignment="1"/>
    <xf numFmtId="4" fontId="4" fillId="0" borderId="0" xfId="0" applyNumberFormat="1" applyFont="1"/>
    <xf numFmtId="164" fontId="5" fillId="0" borderId="0" xfId="0" applyNumberFormat="1" applyFont="1" applyAlignment="1">
      <alignment horizontal="left"/>
    </xf>
    <xf numFmtId="0" fontId="3" fillId="0" borderId="0" xfId="0" applyFont="1" applyAlignment="1">
      <alignment horizontal="right" wrapText="1"/>
    </xf>
    <xf numFmtId="168" fontId="4" fillId="0" borderId="0" xfId="2" applyNumberFormat="1" applyFont="1" applyAlignment="1">
      <alignment horizontal="center" wrapText="1"/>
    </xf>
    <xf numFmtId="4" fontId="4" fillId="0" borderId="0" xfId="2" applyNumberFormat="1" applyFont="1" applyAlignment="1">
      <alignment horizontal="center" wrapText="1"/>
    </xf>
    <xf numFmtId="0" fontId="6" fillId="0" borderId="0" xfId="0" applyFont="1" applyAlignment="1">
      <alignment horizontal="center"/>
    </xf>
    <xf numFmtId="4" fontId="4" fillId="2" borderId="17" xfId="1" applyNumberFormat="1" applyFont="1" applyFill="1" applyBorder="1" applyAlignment="1">
      <alignment horizontal="right"/>
    </xf>
    <xf numFmtId="4" fontId="4" fillId="2" borderId="6" xfId="1" applyNumberFormat="1" applyFont="1" applyFill="1" applyBorder="1" applyAlignment="1">
      <alignment horizontal="right"/>
    </xf>
    <xf numFmtId="4" fontId="4" fillId="2" borderId="14" xfId="1" applyNumberFormat="1" applyFont="1" applyFill="1" applyBorder="1" applyAlignment="1">
      <alignment horizontal="right"/>
    </xf>
    <xf numFmtId="4" fontId="4" fillId="2" borderId="8" xfId="1" applyNumberFormat="1" applyFont="1" applyFill="1" applyBorder="1" applyAlignment="1">
      <alignment horizontal="left"/>
    </xf>
    <xf numFmtId="4" fontId="4" fillId="2" borderId="17" xfId="1" applyNumberFormat="1" applyFont="1" applyFill="1" applyBorder="1" applyAlignment="1">
      <alignment horizontal="left"/>
    </xf>
    <xf numFmtId="4" fontId="4" fillId="2" borderId="25" xfId="1" applyNumberFormat="1" applyFont="1" applyFill="1" applyBorder="1" applyAlignment="1">
      <alignment horizontal="left"/>
    </xf>
    <xf numFmtId="4" fontId="4" fillId="2" borderId="8" xfId="1" applyNumberFormat="1" applyFont="1" applyFill="1" applyBorder="1" applyAlignment="1">
      <alignment horizontal="right"/>
    </xf>
    <xf numFmtId="4" fontId="4" fillId="2" borderId="25" xfId="1" applyNumberFormat="1" applyFont="1" applyFill="1" applyBorder="1" applyAlignment="1">
      <alignment horizontal="right"/>
    </xf>
    <xf numFmtId="4" fontId="4" fillId="2" borderId="6" xfId="1" applyNumberFormat="1" applyFont="1" applyFill="1" applyBorder="1" applyAlignment="1">
      <alignment horizontal="left"/>
    </xf>
    <xf numFmtId="166" fontId="4" fillId="2" borderId="6" xfId="0" quotePrefix="1" applyNumberFormat="1" applyFont="1" applyFill="1" applyBorder="1"/>
    <xf numFmtId="4" fontId="4" fillId="2" borderId="18" xfId="1" applyNumberFormat="1" applyFont="1" applyFill="1" applyBorder="1" applyAlignment="1">
      <alignment horizontal="right"/>
    </xf>
    <xf numFmtId="4" fontId="4" fillId="2" borderId="4" xfId="1" applyNumberFormat="1" applyFont="1" applyFill="1" applyBorder="1" applyAlignment="1">
      <alignment horizontal="right"/>
    </xf>
    <xf numFmtId="4" fontId="4" fillId="2" borderId="19" xfId="1" applyNumberFormat="1" applyFont="1" applyFill="1" applyBorder="1" applyAlignment="1">
      <alignment horizontal="right"/>
    </xf>
    <xf numFmtId="4" fontId="4" fillId="2" borderId="20" xfId="1" applyNumberFormat="1" applyFont="1" applyFill="1" applyBorder="1" applyAlignment="1"/>
    <xf numFmtId="4" fontId="4" fillId="2" borderId="18" xfId="1" applyNumberFormat="1" applyFont="1" applyFill="1" applyBorder="1" applyAlignment="1"/>
    <xf numFmtId="4" fontId="4" fillId="2" borderId="4" xfId="1" applyNumberFormat="1" applyFont="1" applyFill="1" applyBorder="1" applyAlignment="1"/>
    <xf numFmtId="4" fontId="4" fillId="2" borderId="20" xfId="1" applyNumberFormat="1" applyFont="1" applyFill="1" applyBorder="1" applyAlignment="1">
      <alignment horizontal="right"/>
    </xf>
    <xf numFmtId="166" fontId="4" fillId="2" borderId="4" xfId="0" quotePrefix="1" applyNumberFormat="1" applyFont="1" applyFill="1" applyBorder="1"/>
    <xf numFmtId="4" fontId="4" fillId="2" borderId="27" xfId="1" applyNumberFormat="1" applyFont="1" applyFill="1" applyBorder="1" applyAlignment="1">
      <alignment horizontal="right"/>
    </xf>
    <xf numFmtId="4" fontId="4" fillId="2" borderId="28" xfId="1" applyNumberFormat="1" applyFont="1" applyFill="1" applyBorder="1" applyAlignment="1">
      <alignment horizontal="right"/>
    </xf>
    <xf numFmtId="4" fontId="4" fillId="2" borderId="29" xfId="1" applyNumberFormat="1" applyFont="1" applyFill="1" applyBorder="1" applyAlignment="1">
      <alignment horizontal="right"/>
    </xf>
    <xf numFmtId="4" fontId="4" fillId="2" borderId="31" xfId="1" applyNumberFormat="1" applyFont="1" applyFill="1" applyBorder="1" applyAlignment="1"/>
    <xf numFmtId="4" fontId="4" fillId="2" borderId="27" xfId="1" applyNumberFormat="1" applyFont="1" applyFill="1" applyBorder="1" applyAlignment="1"/>
    <xf numFmtId="4" fontId="4" fillId="2" borderId="28" xfId="1" applyNumberFormat="1" applyFont="1" applyFill="1" applyBorder="1" applyAlignment="1"/>
    <xf numFmtId="4" fontId="4" fillId="2" borderId="31" xfId="1" applyNumberFormat="1" applyFont="1" applyFill="1" applyBorder="1" applyAlignment="1">
      <alignment horizontal="right"/>
    </xf>
    <xf numFmtId="166" fontId="4" fillId="2" borderId="28" xfId="0" quotePrefix="1" applyNumberFormat="1" applyFont="1" applyFill="1" applyBorder="1"/>
    <xf numFmtId="0" fontId="4" fillId="2" borderId="30" xfId="0" quotePrefix="1" applyFont="1" applyFill="1" applyBorder="1" applyAlignment="1">
      <alignment horizontal="right"/>
    </xf>
    <xf numFmtId="0" fontId="4" fillId="2" borderId="30" xfId="0" applyFont="1" applyFill="1" applyBorder="1" applyAlignment="1">
      <alignment horizontal="center"/>
    </xf>
    <xf numFmtId="4" fontId="4" fillId="2" borderId="21" xfId="1" applyNumberFormat="1" applyFont="1" applyFill="1" applyBorder="1" applyAlignment="1">
      <alignment horizontal="right"/>
    </xf>
    <xf numFmtId="4" fontId="4" fillId="2" borderId="5" xfId="1" applyNumberFormat="1" applyFont="1" applyFill="1" applyBorder="1" applyAlignment="1">
      <alignment horizontal="right"/>
    </xf>
    <xf numFmtId="4" fontId="4" fillId="2" borderId="22" xfId="1" applyNumberFormat="1" applyFont="1" applyFill="1" applyBorder="1" applyAlignment="1">
      <alignment horizontal="right"/>
    </xf>
    <xf numFmtId="4" fontId="4" fillId="2" borderId="23" xfId="1" applyNumberFormat="1" applyFont="1" applyFill="1" applyBorder="1" applyAlignment="1"/>
    <xf numFmtId="4" fontId="4" fillId="2" borderId="21" xfId="1" applyNumberFormat="1" applyFont="1" applyFill="1" applyBorder="1" applyAlignment="1"/>
    <xf numFmtId="4" fontId="4" fillId="2" borderId="5" xfId="1" applyNumberFormat="1" applyFont="1" applyFill="1" applyBorder="1" applyAlignment="1"/>
    <xf numFmtId="4" fontId="4" fillId="2" borderId="23" xfId="1" applyNumberFormat="1" applyFont="1" applyFill="1" applyBorder="1" applyAlignment="1">
      <alignment horizontal="right"/>
    </xf>
    <xf numFmtId="4" fontId="3" fillId="0" borderId="10" xfId="1" applyNumberFormat="1" applyFont="1" applyBorder="1" applyAlignment="1">
      <alignment horizontal="right"/>
    </xf>
    <xf numFmtId="4" fontId="4" fillId="0" borderId="0" xfId="0" applyNumberFormat="1" applyFont="1" applyAlignment="1"/>
    <xf numFmtId="4" fontId="5" fillId="0" borderId="0" xfId="0" applyNumberFormat="1" applyFont="1" applyAlignment="1">
      <alignment horizontal="left"/>
    </xf>
    <xf numFmtId="4" fontId="3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167" fontId="3" fillId="0" borderId="32" xfId="1" applyNumberFormat="1" applyFont="1" applyBorder="1" applyAlignment="1">
      <alignment horizontal="center"/>
    </xf>
    <xf numFmtId="167" fontId="4" fillId="0" borderId="13" xfId="1" applyNumberFormat="1" applyFont="1" applyBorder="1" applyAlignment="1"/>
    <xf numFmtId="10" fontId="3" fillId="0" borderId="32" xfId="2" applyNumberFormat="1" applyFont="1" applyBorder="1" applyAlignment="1">
      <alignment horizontal="center"/>
    </xf>
    <xf numFmtId="10" fontId="4" fillId="0" borderId="13" xfId="0" applyNumberFormat="1" applyFont="1" applyBorder="1" applyAlignment="1"/>
    <xf numFmtId="167" fontId="4" fillId="0" borderId="13" xfId="1" applyNumberFormat="1" applyFont="1" applyBorder="1" applyAlignment="1">
      <alignment horizontal="center"/>
    </xf>
    <xf numFmtId="10" fontId="4" fillId="0" borderId="13" xfId="0" applyNumberFormat="1" applyFont="1" applyBorder="1" applyAlignment="1">
      <alignment horizontal="center"/>
    </xf>
    <xf numFmtId="165" fontId="3" fillId="0" borderId="15" xfId="0" applyNumberFormat="1" applyFont="1" applyBorder="1" applyAlignment="1">
      <alignment horizontal="center"/>
    </xf>
    <xf numFmtId="167" fontId="3" fillId="0" borderId="33" xfId="1" applyNumberFormat="1" applyFont="1" applyBorder="1" applyAlignment="1">
      <alignment horizontal="center"/>
    </xf>
    <xf numFmtId="10" fontId="3" fillId="0" borderId="33" xfId="2" applyNumberFormat="1" applyFont="1" applyBorder="1" applyAlignment="1">
      <alignment horizontal="center"/>
    </xf>
    <xf numFmtId="0" fontId="3" fillId="0" borderId="37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38" xfId="0" applyFont="1" applyBorder="1" applyAlignment="1">
      <alignment horizontal="center" wrapText="1"/>
    </xf>
    <xf numFmtId="0" fontId="3" fillId="0" borderId="3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40" xfId="0" applyFont="1" applyBorder="1" applyAlignment="1">
      <alignment horizontal="center" wrapText="1"/>
    </xf>
    <xf numFmtId="0" fontId="3" fillId="0" borderId="35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15" xfId="0" applyFont="1" applyBorder="1" applyAlignment="1">
      <alignment horizontal="center" wrapText="1"/>
    </xf>
    <xf numFmtId="4" fontId="3" fillId="0" borderId="15" xfId="0" applyNumberFormat="1" applyFont="1" applyBorder="1" applyAlignment="1">
      <alignment horizontal="center" wrapText="1"/>
    </xf>
    <xf numFmtId="4" fontId="3" fillId="0" borderId="15" xfId="0" applyNumberFormat="1" applyFont="1" applyBorder="1" applyAlignment="1">
      <alignment horizontal="center"/>
    </xf>
    <xf numFmtId="4" fontId="3" fillId="0" borderId="32" xfId="1" applyNumberFormat="1" applyFont="1" applyBorder="1" applyAlignment="1">
      <alignment horizontal="center"/>
    </xf>
    <xf numFmtId="4" fontId="4" fillId="0" borderId="13" xfId="1" applyNumberFormat="1" applyFont="1" applyBorder="1" applyAlignment="1"/>
    <xf numFmtId="4" fontId="3" fillId="0" borderId="33" xfId="1" applyNumberFormat="1" applyFont="1" applyBorder="1" applyAlignment="1">
      <alignment horizontal="center"/>
    </xf>
    <xf numFmtId="4" fontId="4" fillId="0" borderId="13" xfId="1" applyNumberFormat="1" applyFont="1" applyBorder="1" applyAlignment="1">
      <alignment horizontal="center"/>
    </xf>
    <xf numFmtId="4" fontId="3" fillId="0" borderId="32" xfId="2" applyNumberFormat="1" applyFont="1" applyBorder="1" applyAlignment="1">
      <alignment horizontal="center"/>
    </xf>
    <xf numFmtId="4" fontId="4" fillId="0" borderId="13" xfId="0" applyNumberFormat="1" applyFont="1" applyBorder="1" applyAlignment="1"/>
    <xf numFmtId="4" fontId="3" fillId="0" borderId="33" xfId="2" applyNumberFormat="1" applyFont="1" applyBorder="1" applyAlignment="1">
      <alignment horizontal="center"/>
    </xf>
    <xf numFmtId="4" fontId="4" fillId="0" borderId="13" xfId="0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66</xdr:row>
      <xdr:rowOff>67238</xdr:rowOff>
    </xdr:from>
    <xdr:to>
      <xdr:col>3</xdr:col>
      <xdr:colOff>459441</xdr:colOff>
      <xdr:row>70</xdr:row>
      <xdr:rowOff>189720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15677032"/>
          <a:ext cx="2756647" cy="1074982"/>
        </a:xfrm>
        <a:prstGeom prst="rect">
          <a:avLst/>
        </a:prstGeom>
      </xdr:spPr>
    </xdr:pic>
    <xdr:clientData/>
  </xdr:twoCellAnchor>
  <xdr:twoCellAnchor editAs="oneCell">
    <xdr:from>
      <xdr:col>25</xdr:col>
      <xdr:colOff>268941</xdr:colOff>
      <xdr:row>67</xdr:row>
      <xdr:rowOff>212910</xdr:rowOff>
    </xdr:from>
    <xdr:to>
      <xdr:col>29</xdr:col>
      <xdr:colOff>1071282</xdr:colOff>
      <xdr:row>70</xdr:row>
      <xdr:rowOff>206268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7521"/>
        <a:stretch/>
      </xdr:blipFill>
      <xdr:spPr>
        <a:xfrm>
          <a:off x="23341853" y="16069234"/>
          <a:ext cx="3917576" cy="6993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750795</xdr:colOff>
      <xdr:row>70</xdr:row>
      <xdr:rowOff>201705</xdr:rowOff>
    </xdr:from>
    <xdr:to>
      <xdr:col>28</xdr:col>
      <xdr:colOff>85165</xdr:colOff>
      <xdr:row>73</xdr:row>
      <xdr:rowOff>195063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7521"/>
        <a:stretch/>
      </xdr:blipFill>
      <xdr:spPr>
        <a:xfrm>
          <a:off x="26569148" y="14377146"/>
          <a:ext cx="3917576" cy="699328"/>
        </a:xfrm>
        <a:prstGeom prst="rect">
          <a:avLst/>
        </a:prstGeom>
      </xdr:spPr>
    </xdr:pic>
    <xdr:clientData/>
  </xdr:twoCellAnchor>
  <xdr:twoCellAnchor editAs="oneCell">
    <xdr:from>
      <xdr:col>0</xdr:col>
      <xdr:colOff>280147</xdr:colOff>
      <xdr:row>69</xdr:row>
      <xdr:rowOff>78440</xdr:rowOff>
    </xdr:from>
    <xdr:to>
      <xdr:col>3</xdr:col>
      <xdr:colOff>347382</xdr:colOff>
      <xdr:row>73</xdr:row>
      <xdr:rowOff>212128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147" y="14018558"/>
          <a:ext cx="2756647" cy="10749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67"/>
  <sheetViews>
    <sheetView view="pageLayout" topLeftCell="I38" zoomScale="60" zoomScaleNormal="85" zoomScalePageLayoutView="60" workbookViewId="0">
      <selection activeCell="AB65" sqref="AB65"/>
    </sheetView>
  </sheetViews>
  <sheetFormatPr defaultRowHeight="18.75" customHeight="1" x14ac:dyDescent="0.2"/>
  <cols>
    <col min="1" max="1" width="6.28515625" customWidth="1"/>
    <col min="2" max="2" width="21.5703125" style="6" customWidth="1"/>
    <col min="3" max="3" width="6.85546875" bestFit="1" customWidth="1"/>
    <col min="4" max="4" width="36" style="4" customWidth="1"/>
    <col min="5" max="5" width="10.28515625" style="8" customWidth="1"/>
    <col min="6" max="6" width="16.42578125" style="10" customWidth="1"/>
    <col min="7" max="7" width="15.42578125" style="10" customWidth="1"/>
    <col min="8" max="8" width="18.140625" style="11" customWidth="1"/>
    <col min="9" max="10" width="11.85546875" style="1" customWidth="1"/>
    <col min="11" max="14" width="11.85546875" style="2" customWidth="1"/>
    <col min="15" max="15" width="17.5703125" style="2" bestFit="1" customWidth="1"/>
    <col min="16" max="16" width="11.85546875" style="5" customWidth="1"/>
    <col min="17" max="17" width="14.42578125" style="5" customWidth="1"/>
    <col min="18" max="19" width="11.85546875" style="5" customWidth="1"/>
    <col min="20" max="23" width="11.85546875" style="2" customWidth="1"/>
    <col min="24" max="24" width="13" style="12" customWidth="1"/>
    <col min="25" max="25" width="15" style="12" customWidth="1"/>
    <col min="26" max="26" width="13" customWidth="1"/>
    <col min="27" max="27" width="8.5703125" bestFit="1" customWidth="1"/>
    <col min="28" max="28" width="13" customWidth="1"/>
    <col min="29" max="29" width="12.28515625" customWidth="1"/>
    <col min="30" max="30" width="16.7109375" bestFit="1" customWidth="1"/>
  </cols>
  <sheetData>
    <row r="1" spans="1:32" ht="18.75" customHeight="1" x14ac:dyDescent="0.25">
      <c r="D1" s="155" t="s">
        <v>104</v>
      </c>
    </row>
    <row r="3" spans="1:32" s="48" customFormat="1" ht="20.100000000000001" customHeight="1" thickBot="1" x14ac:dyDescent="0.3">
      <c r="B3" s="25"/>
      <c r="D3" s="3" t="s">
        <v>25</v>
      </c>
      <c r="E3" s="7"/>
      <c r="F3" s="9"/>
      <c r="G3" s="9"/>
      <c r="H3" s="146"/>
      <c r="I3" s="147"/>
      <c r="J3" s="147"/>
      <c r="K3" s="148"/>
      <c r="L3" s="148"/>
      <c r="M3" s="148"/>
      <c r="N3" s="148"/>
      <c r="O3" s="148"/>
      <c r="P3" s="149"/>
      <c r="Q3" s="149"/>
      <c r="R3" s="149"/>
      <c r="S3" s="149"/>
      <c r="T3" s="148"/>
      <c r="U3" s="148"/>
      <c r="V3" s="148"/>
      <c r="W3" s="148"/>
      <c r="X3" s="150"/>
      <c r="Y3" s="150"/>
    </row>
    <row r="4" spans="1:32" s="14" customFormat="1" ht="14.25" customHeight="1" thickBot="1" x14ac:dyDescent="0.3">
      <c r="B4" s="15"/>
      <c r="C4" s="16"/>
      <c r="D4" s="212" t="s">
        <v>32</v>
      </c>
      <c r="E4" s="206" t="s">
        <v>31</v>
      </c>
      <c r="F4" s="207"/>
      <c r="G4" s="207"/>
      <c r="H4" s="208"/>
      <c r="I4" s="203" t="s">
        <v>33</v>
      </c>
      <c r="J4" s="203"/>
      <c r="K4" s="203"/>
      <c r="L4" s="203" t="s">
        <v>34</v>
      </c>
      <c r="M4" s="203"/>
      <c r="N4" s="203"/>
      <c r="O4" s="203" t="s">
        <v>35</v>
      </c>
      <c r="P4" s="203"/>
      <c r="Q4" s="203"/>
      <c r="R4" s="203"/>
      <c r="S4" s="203"/>
      <c r="T4" s="203"/>
      <c r="U4" s="203"/>
      <c r="V4" s="203"/>
      <c r="W4" s="203"/>
      <c r="X4" s="215"/>
      <c r="Y4" s="17"/>
      <c r="Z4" s="18"/>
      <c r="AA4" s="18"/>
      <c r="AB4" s="214"/>
      <c r="AC4" s="214"/>
      <c r="AD4" s="214"/>
      <c r="AE4" s="21"/>
      <c r="AF4" s="21"/>
    </row>
    <row r="5" spans="1:32" s="14" customFormat="1" ht="14.25" customHeight="1" thickBot="1" x14ac:dyDescent="0.3">
      <c r="B5" s="15"/>
      <c r="C5" s="16"/>
      <c r="D5" s="213"/>
      <c r="E5" s="209"/>
      <c r="F5" s="210"/>
      <c r="G5" s="210"/>
      <c r="H5" s="211"/>
      <c r="I5" s="203" t="s">
        <v>1</v>
      </c>
      <c r="J5" s="203"/>
      <c r="K5" s="203"/>
      <c r="L5" s="203" t="s">
        <v>1</v>
      </c>
      <c r="M5" s="203"/>
      <c r="N5" s="203"/>
      <c r="O5" s="203" t="s">
        <v>8</v>
      </c>
      <c r="P5" s="203" t="s">
        <v>1</v>
      </c>
      <c r="Q5" s="203"/>
      <c r="R5" s="203"/>
      <c r="S5" s="203"/>
      <c r="T5" s="203"/>
      <c r="U5" s="203" t="s">
        <v>2</v>
      </c>
      <c r="V5" s="203"/>
      <c r="W5" s="203"/>
      <c r="X5" s="215"/>
      <c r="Y5" s="19"/>
      <c r="Z5" s="20"/>
      <c r="AA5" s="20"/>
      <c r="AB5" s="214"/>
      <c r="AC5" s="214"/>
      <c r="AD5" s="214"/>
      <c r="AE5" s="21"/>
      <c r="AF5" s="21"/>
    </row>
    <row r="6" spans="1:32" s="14" customFormat="1" ht="66" customHeight="1" thickBot="1" x14ac:dyDescent="0.3">
      <c r="A6" s="21" t="s">
        <v>40</v>
      </c>
      <c r="B6" s="15" t="s">
        <v>39</v>
      </c>
      <c r="C6" s="16" t="s">
        <v>7</v>
      </c>
      <c r="D6" s="22" t="s">
        <v>0</v>
      </c>
      <c r="E6" s="22" t="s">
        <v>10</v>
      </c>
      <c r="F6" s="23" t="s">
        <v>26</v>
      </c>
      <c r="G6" s="23" t="s">
        <v>27</v>
      </c>
      <c r="H6" s="23" t="s">
        <v>28</v>
      </c>
      <c r="I6" s="24" t="s">
        <v>13</v>
      </c>
      <c r="J6" s="24" t="s">
        <v>14</v>
      </c>
      <c r="K6" s="24" t="s">
        <v>23</v>
      </c>
      <c r="L6" s="24" t="s">
        <v>13</v>
      </c>
      <c r="M6" s="24" t="s">
        <v>14</v>
      </c>
      <c r="N6" s="24" t="s">
        <v>23</v>
      </c>
      <c r="O6" s="203"/>
      <c r="P6" s="24" t="s">
        <v>13</v>
      </c>
      <c r="Q6" s="24" t="s">
        <v>14</v>
      </c>
      <c r="R6" s="24" t="s">
        <v>23</v>
      </c>
      <c r="S6" s="24" t="s">
        <v>23</v>
      </c>
      <c r="T6" s="24" t="s">
        <v>24</v>
      </c>
      <c r="U6" s="24" t="s">
        <v>13</v>
      </c>
      <c r="V6" s="24" t="s">
        <v>14</v>
      </c>
      <c r="W6" s="24" t="s">
        <v>23</v>
      </c>
      <c r="X6" s="23" t="s">
        <v>9</v>
      </c>
      <c r="Y6" s="23" t="s">
        <v>11</v>
      </c>
      <c r="Z6" s="22" t="s">
        <v>12</v>
      </c>
      <c r="AA6" s="22" t="s">
        <v>15</v>
      </c>
      <c r="AB6" s="22" t="s">
        <v>16</v>
      </c>
      <c r="AC6" s="22" t="s">
        <v>6</v>
      </c>
      <c r="AD6" s="22" t="s">
        <v>5</v>
      </c>
      <c r="AE6" s="21"/>
      <c r="AF6" s="21"/>
    </row>
    <row r="7" spans="1:32" s="48" customFormat="1" ht="18" customHeight="1" x14ac:dyDescent="0.25">
      <c r="A7" s="25">
        <v>13</v>
      </c>
      <c r="B7" s="26" t="s">
        <v>29</v>
      </c>
      <c r="C7" s="27"/>
      <c r="D7" s="28"/>
      <c r="E7" s="29"/>
      <c r="F7" s="30"/>
      <c r="G7" s="30"/>
      <c r="H7" s="31"/>
      <c r="I7" s="32"/>
      <c r="J7" s="33"/>
      <c r="K7" s="34"/>
      <c r="L7" s="32"/>
      <c r="M7" s="33"/>
      <c r="N7" s="34"/>
      <c r="O7" s="32"/>
      <c r="P7" s="35"/>
      <c r="Q7" s="36"/>
      <c r="R7" s="37"/>
      <c r="S7" s="38"/>
      <c r="T7" s="39"/>
      <c r="U7" s="40"/>
      <c r="V7" s="32"/>
      <c r="W7" s="41"/>
      <c r="X7" s="42">
        <f t="shared" ref="X7:X38" si="0">SUM(I7:W7)</f>
        <v>0</v>
      </c>
      <c r="Y7" s="43">
        <f t="shared" ref="Y7:Y38" si="1">SUM(H7-X7)</f>
        <v>0</v>
      </c>
      <c r="Z7" s="44" t="str">
        <f>IF(OR(Y7&gt;50000,Y7&lt;-50000,X7=0),"YES","NO" )</f>
        <v>YES</v>
      </c>
      <c r="AA7" s="45"/>
      <c r="AB7" s="46"/>
      <c r="AC7" s="46"/>
      <c r="AD7" s="47"/>
    </row>
    <row r="8" spans="1:32" s="48" customFormat="1" ht="18" customHeight="1" x14ac:dyDescent="0.2">
      <c r="B8" s="49" t="s">
        <v>36</v>
      </c>
      <c r="C8" s="27"/>
      <c r="D8" s="28"/>
      <c r="E8" s="29"/>
      <c r="F8" s="30"/>
      <c r="G8" s="30"/>
      <c r="H8" s="31"/>
      <c r="I8" s="32"/>
      <c r="J8" s="33"/>
      <c r="K8" s="34"/>
      <c r="L8" s="32"/>
      <c r="M8" s="33"/>
      <c r="N8" s="34"/>
      <c r="O8" s="32"/>
      <c r="P8" s="35"/>
      <c r="Q8" s="36"/>
      <c r="R8" s="50"/>
      <c r="S8" s="38"/>
      <c r="T8" s="39"/>
      <c r="U8" s="40"/>
      <c r="V8" s="32"/>
      <c r="W8" s="33"/>
      <c r="X8" s="42">
        <f t="shared" si="0"/>
        <v>0</v>
      </c>
      <c r="Y8" s="43">
        <f t="shared" si="1"/>
        <v>0</v>
      </c>
      <c r="Z8" s="44" t="str">
        <f t="shared" ref="Z8:Z55" si="2">IF(OR(Y8&gt;50000,Y8&lt;-50000,X8=0),"YES","NO" )</f>
        <v>YES</v>
      </c>
      <c r="AA8" s="45"/>
      <c r="AB8" s="46"/>
      <c r="AC8" s="46"/>
      <c r="AD8" s="47"/>
    </row>
    <row r="9" spans="1:32" s="48" customFormat="1" ht="18" customHeight="1" x14ac:dyDescent="0.2">
      <c r="B9" s="49" t="s">
        <v>37</v>
      </c>
      <c r="C9" s="27"/>
      <c r="D9" s="28"/>
      <c r="E9" s="29"/>
      <c r="F9" s="30"/>
      <c r="G9" s="30"/>
      <c r="H9" s="31"/>
      <c r="I9" s="32"/>
      <c r="J9" s="33"/>
      <c r="K9" s="34"/>
      <c r="L9" s="32"/>
      <c r="M9" s="33"/>
      <c r="N9" s="34"/>
      <c r="O9" s="32"/>
      <c r="P9" s="35"/>
      <c r="Q9" s="36"/>
      <c r="R9" s="50"/>
      <c r="S9" s="38"/>
      <c r="T9" s="39"/>
      <c r="U9" s="40"/>
      <c r="V9" s="32"/>
      <c r="W9" s="33"/>
      <c r="X9" s="42">
        <f t="shared" si="0"/>
        <v>0</v>
      </c>
      <c r="Y9" s="43">
        <f t="shared" si="1"/>
        <v>0</v>
      </c>
      <c r="Z9" s="44" t="str">
        <f t="shared" si="2"/>
        <v>YES</v>
      </c>
      <c r="AA9" s="45"/>
      <c r="AB9" s="46"/>
      <c r="AC9" s="46"/>
      <c r="AD9" s="47"/>
    </row>
    <row r="10" spans="1:32" s="48" customFormat="1" ht="18" customHeight="1" x14ac:dyDescent="0.2">
      <c r="B10" s="49" t="s">
        <v>38</v>
      </c>
      <c r="C10" s="27"/>
      <c r="D10" s="28"/>
      <c r="E10" s="29"/>
      <c r="F10" s="30"/>
      <c r="G10" s="30"/>
      <c r="H10" s="31"/>
      <c r="I10" s="32"/>
      <c r="J10" s="33"/>
      <c r="K10" s="34"/>
      <c r="L10" s="32"/>
      <c r="M10" s="33"/>
      <c r="N10" s="34"/>
      <c r="O10" s="32"/>
      <c r="P10" s="35"/>
      <c r="Q10" s="36"/>
      <c r="R10" s="50"/>
      <c r="S10" s="38"/>
      <c r="T10" s="39"/>
      <c r="U10" s="40"/>
      <c r="V10" s="32"/>
      <c r="W10" s="33"/>
      <c r="X10" s="42">
        <f t="shared" si="0"/>
        <v>0</v>
      </c>
      <c r="Y10" s="43">
        <f t="shared" si="1"/>
        <v>0</v>
      </c>
      <c r="Z10" s="44" t="str">
        <f t="shared" si="2"/>
        <v>YES</v>
      </c>
      <c r="AA10" s="45"/>
      <c r="AB10" s="46"/>
      <c r="AC10" s="46"/>
      <c r="AD10" s="47"/>
    </row>
    <row r="11" spans="1:32" s="48" customFormat="1" ht="18" customHeight="1" x14ac:dyDescent="0.2">
      <c r="B11" s="49"/>
      <c r="C11" s="27"/>
      <c r="D11" s="28"/>
      <c r="E11" s="29"/>
      <c r="F11" s="30"/>
      <c r="G11" s="30"/>
      <c r="H11" s="31"/>
      <c r="I11" s="32"/>
      <c r="J11" s="33"/>
      <c r="K11" s="34"/>
      <c r="L11" s="32"/>
      <c r="M11" s="33"/>
      <c r="N11" s="34"/>
      <c r="O11" s="32"/>
      <c r="P11" s="35"/>
      <c r="Q11" s="36"/>
      <c r="R11" s="50"/>
      <c r="S11" s="38"/>
      <c r="T11" s="39"/>
      <c r="U11" s="40"/>
      <c r="V11" s="32"/>
      <c r="W11" s="33"/>
      <c r="X11" s="42">
        <f t="shared" si="0"/>
        <v>0</v>
      </c>
      <c r="Y11" s="43">
        <f t="shared" si="1"/>
        <v>0</v>
      </c>
      <c r="Z11" s="44" t="str">
        <f t="shared" si="2"/>
        <v>YES</v>
      </c>
      <c r="AA11" s="45"/>
      <c r="AB11" s="46"/>
      <c r="AC11" s="46"/>
      <c r="AD11" s="47"/>
    </row>
    <row r="12" spans="1:32" s="48" customFormat="1" ht="18" customHeight="1" x14ac:dyDescent="0.2">
      <c r="B12" s="49"/>
      <c r="C12" s="27">
        <v>1</v>
      </c>
      <c r="D12" s="28" t="s">
        <v>59</v>
      </c>
      <c r="E12" s="29">
        <v>1</v>
      </c>
      <c r="F12" s="30">
        <f>500000*1.4*1*1.0341</f>
        <v>723870</v>
      </c>
      <c r="G12" s="30">
        <f>125000*1.4</f>
        <v>175000</v>
      </c>
      <c r="H12" s="31">
        <f>+F12+G12</f>
        <v>898870</v>
      </c>
      <c r="I12" s="32"/>
      <c r="J12" s="33"/>
      <c r="K12" s="34"/>
      <c r="L12" s="32"/>
      <c r="M12" s="33"/>
      <c r="N12" s="34"/>
      <c r="O12" s="32"/>
      <c r="P12" s="35"/>
      <c r="Q12" s="36"/>
      <c r="R12" s="50"/>
      <c r="S12" s="38"/>
      <c r="T12" s="39"/>
      <c r="U12" s="40"/>
      <c r="V12" s="32"/>
      <c r="W12" s="33"/>
      <c r="X12" s="42">
        <f t="shared" si="0"/>
        <v>0</v>
      </c>
      <c r="Y12" s="43">
        <f t="shared" si="1"/>
        <v>898870</v>
      </c>
      <c r="Z12" s="44" t="str">
        <f t="shared" si="2"/>
        <v>YES</v>
      </c>
      <c r="AA12" s="45"/>
      <c r="AB12" s="46"/>
      <c r="AC12" s="46"/>
      <c r="AD12" s="47"/>
    </row>
    <row r="13" spans="1:32" s="48" customFormat="1" ht="18" customHeight="1" x14ac:dyDescent="0.2">
      <c r="B13" s="49"/>
      <c r="C13" s="27"/>
      <c r="D13" s="28" t="s">
        <v>72</v>
      </c>
      <c r="E13" s="29"/>
      <c r="F13" s="30"/>
      <c r="G13" s="30"/>
      <c r="H13" s="31"/>
      <c r="I13" s="32"/>
      <c r="J13" s="33"/>
      <c r="K13" s="34"/>
      <c r="L13" s="32"/>
      <c r="M13" s="33"/>
      <c r="N13" s="34"/>
      <c r="O13" s="32"/>
      <c r="P13" s="35"/>
      <c r="Q13" s="36"/>
      <c r="R13" s="50"/>
      <c r="S13" s="38"/>
      <c r="T13" s="39"/>
      <c r="U13" s="40"/>
      <c r="V13" s="32"/>
      <c r="W13" s="33"/>
      <c r="X13" s="42">
        <f t="shared" si="0"/>
        <v>0</v>
      </c>
      <c r="Y13" s="43">
        <f t="shared" si="1"/>
        <v>0</v>
      </c>
      <c r="Z13" s="44" t="str">
        <f t="shared" si="2"/>
        <v>YES</v>
      </c>
      <c r="AA13" s="45"/>
      <c r="AB13" s="46"/>
      <c r="AC13" s="46"/>
      <c r="AD13" s="47"/>
    </row>
    <row r="14" spans="1:32" s="48" customFormat="1" ht="18" customHeight="1" x14ac:dyDescent="0.2">
      <c r="B14" s="49"/>
      <c r="C14" s="27"/>
      <c r="D14" s="28"/>
      <c r="E14" s="29"/>
      <c r="F14" s="30"/>
      <c r="G14" s="30"/>
      <c r="H14" s="31"/>
      <c r="I14" s="32"/>
      <c r="J14" s="33"/>
      <c r="K14" s="34"/>
      <c r="L14" s="32"/>
      <c r="M14" s="33"/>
      <c r="N14" s="34"/>
      <c r="O14" s="32"/>
      <c r="P14" s="35"/>
      <c r="Q14" s="36"/>
      <c r="R14" s="50"/>
      <c r="S14" s="38"/>
      <c r="T14" s="39"/>
      <c r="U14" s="40"/>
      <c r="V14" s="32"/>
      <c r="W14" s="33"/>
      <c r="X14" s="42">
        <f t="shared" si="0"/>
        <v>0</v>
      </c>
      <c r="Y14" s="43">
        <f t="shared" si="1"/>
        <v>0</v>
      </c>
      <c r="Z14" s="44" t="str">
        <f t="shared" si="2"/>
        <v>YES</v>
      </c>
      <c r="AA14" s="45"/>
      <c r="AB14" s="46"/>
      <c r="AC14" s="46"/>
      <c r="AD14" s="47"/>
    </row>
    <row r="15" spans="1:32" s="48" customFormat="1" ht="18" customHeight="1" x14ac:dyDescent="0.2">
      <c r="B15" s="49"/>
      <c r="C15" s="27"/>
      <c r="D15" s="51"/>
      <c r="E15" s="29"/>
      <c r="F15" s="30"/>
      <c r="G15" s="30"/>
      <c r="H15" s="31"/>
      <c r="I15" s="32"/>
      <c r="J15" s="33"/>
      <c r="K15" s="34"/>
      <c r="L15" s="32"/>
      <c r="M15" s="33"/>
      <c r="N15" s="34"/>
      <c r="O15" s="32"/>
      <c r="P15" s="35"/>
      <c r="Q15" s="36"/>
      <c r="R15" s="50"/>
      <c r="S15" s="38"/>
      <c r="T15" s="39"/>
      <c r="U15" s="40"/>
      <c r="V15" s="32"/>
      <c r="W15" s="33"/>
      <c r="X15" s="42">
        <f t="shared" si="0"/>
        <v>0</v>
      </c>
      <c r="Y15" s="43">
        <f t="shared" si="1"/>
        <v>0</v>
      </c>
      <c r="Z15" s="44" t="str">
        <f t="shared" si="2"/>
        <v>YES</v>
      </c>
      <c r="AA15" s="45"/>
      <c r="AB15" s="46"/>
      <c r="AC15" s="46"/>
      <c r="AD15" s="47"/>
    </row>
    <row r="16" spans="1:32" s="48" customFormat="1" ht="18" customHeight="1" x14ac:dyDescent="0.2">
      <c r="B16" s="49"/>
      <c r="C16" s="27">
        <v>2</v>
      </c>
      <c r="D16" s="28" t="s">
        <v>60</v>
      </c>
      <c r="E16" s="29">
        <v>2</v>
      </c>
      <c r="F16" s="30">
        <f>50000*1.0341</f>
        <v>51705</v>
      </c>
      <c r="G16" s="30">
        <v>10000</v>
      </c>
      <c r="H16" s="31">
        <f>+F16+G16</f>
        <v>61705</v>
      </c>
      <c r="I16" s="32"/>
      <c r="J16" s="33"/>
      <c r="K16" s="34"/>
      <c r="L16" s="32"/>
      <c r="M16" s="33"/>
      <c r="N16" s="34"/>
      <c r="O16" s="32"/>
      <c r="P16" s="35"/>
      <c r="Q16" s="36"/>
      <c r="R16" s="50"/>
      <c r="S16" s="38"/>
      <c r="T16" s="39"/>
      <c r="U16" s="40"/>
      <c r="V16" s="32"/>
      <c r="W16" s="33"/>
      <c r="X16" s="42">
        <f t="shared" si="0"/>
        <v>0</v>
      </c>
      <c r="Y16" s="43">
        <f t="shared" si="1"/>
        <v>61705</v>
      </c>
      <c r="Z16" s="44" t="str">
        <f t="shared" si="2"/>
        <v>YES</v>
      </c>
      <c r="AA16" s="45"/>
      <c r="AB16" s="46"/>
      <c r="AC16" s="46"/>
      <c r="AD16" s="47"/>
    </row>
    <row r="17" spans="1:30" s="48" customFormat="1" ht="18" customHeight="1" x14ac:dyDescent="0.2">
      <c r="B17" s="49"/>
      <c r="C17" s="27"/>
      <c r="D17" s="28" t="s">
        <v>73</v>
      </c>
      <c r="E17" s="29"/>
      <c r="F17" s="30"/>
      <c r="G17" s="30"/>
      <c r="H17" s="31"/>
      <c r="I17" s="32"/>
      <c r="J17" s="33"/>
      <c r="K17" s="34"/>
      <c r="L17" s="32"/>
      <c r="M17" s="33"/>
      <c r="N17" s="34"/>
      <c r="O17" s="32"/>
      <c r="P17" s="35"/>
      <c r="Q17" s="36"/>
      <c r="R17" s="50"/>
      <c r="S17" s="38"/>
      <c r="T17" s="39"/>
      <c r="U17" s="40"/>
      <c r="V17" s="32"/>
      <c r="W17" s="33"/>
      <c r="X17" s="42">
        <f t="shared" si="0"/>
        <v>0</v>
      </c>
      <c r="Y17" s="43">
        <f t="shared" si="1"/>
        <v>0</v>
      </c>
      <c r="Z17" s="44" t="str">
        <f t="shared" si="2"/>
        <v>YES</v>
      </c>
      <c r="AA17" s="45"/>
      <c r="AB17" s="46"/>
      <c r="AC17" s="46"/>
      <c r="AD17" s="47"/>
    </row>
    <row r="18" spans="1:30" s="48" customFormat="1" ht="18" customHeight="1" x14ac:dyDescent="0.2">
      <c r="B18" s="49"/>
      <c r="C18" s="27"/>
      <c r="D18" s="52"/>
      <c r="E18" s="53"/>
      <c r="F18" s="54"/>
      <c r="G18" s="54"/>
      <c r="H18" s="55"/>
      <c r="I18" s="56"/>
      <c r="J18" s="57"/>
      <c r="K18" s="58"/>
      <c r="L18" s="56"/>
      <c r="M18" s="57"/>
      <c r="N18" s="58"/>
      <c r="O18" s="56"/>
      <c r="P18" s="59"/>
      <c r="Q18" s="60"/>
      <c r="R18" s="61"/>
      <c r="S18" s="62"/>
      <c r="T18" s="63"/>
      <c r="U18" s="64"/>
      <c r="V18" s="56"/>
      <c r="W18" s="57"/>
      <c r="X18" s="42">
        <f t="shared" si="0"/>
        <v>0</v>
      </c>
      <c r="Y18" s="43">
        <f t="shared" si="1"/>
        <v>0</v>
      </c>
      <c r="Z18" s="44" t="str">
        <f t="shared" si="2"/>
        <v>YES</v>
      </c>
      <c r="AA18" s="45"/>
      <c r="AB18" s="65"/>
      <c r="AC18" s="65"/>
      <c r="AD18" s="66"/>
    </row>
    <row r="19" spans="1:30" s="67" customFormat="1" ht="18" customHeight="1" x14ac:dyDescent="0.2">
      <c r="B19" s="68"/>
      <c r="C19" s="69"/>
      <c r="D19" s="70"/>
      <c r="E19" s="53"/>
      <c r="F19" s="54"/>
      <c r="G19" s="54"/>
      <c r="H19" s="71"/>
      <c r="I19" s="56"/>
      <c r="J19" s="57"/>
      <c r="K19" s="58"/>
      <c r="L19" s="56"/>
      <c r="M19" s="57"/>
      <c r="N19" s="58"/>
      <c r="O19" s="56"/>
      <c r="P19" s="59"/>
      <c r="Q19" s="60"/>
      <c r="R19" s="61"/>
      <c r="S19" s="62"/>
      <c r="T19" s="63"/>
      <c r="U19" s="64"/>
      <c r="V19" s="56"/>
      <c r="W19" s="57"/>
      <c r="X19" s="72">
        <f t="shared" si="0"/>
        <v>0</v>
      </c>
      <c r="Y19" s="73">
        <f t="shared" si="1"/>
        <v>0</v>
      </c>
      <c r="Z19" s="44" t="str">
        <f t="shared" si="2"/>
        <v>YES</v>
      </c>
      <c r="AA19" s="45"/>
      <c r="AB19" s="65"/>
      <c r="AC19" s="65"/>
      <c r="AD19" s="66"/>
    </row>
    <row r="20" spans="1:30" s="48" customFormat="1" ht="18" customHeight="1" x14ac:dyDescent="0.2">
      <c r="B20" s="49"/>
      <c r="C20" s="27">
        <v>3</v>
      </c>
      <c r="D20" s="52" t="s">
        <v>61</v>
      </c>
      <c r="E20" s="53">
        <v>1</v>
      </c>
      <c r="F20" s="54">
        <f>8000*1.0341</f>
        <v>8272.7999999999993</v>
      </c>
      <c r="G20" s="54">
        <v>1000</v>
      </c>
      <c r="H20" s="55">
        <f>+F20+G20</f>
        <v>9272.7999999999993</v>
      </c>
      <c r="I20" s="56"/>
      <c r="J20" s="57"/>
      <c r="K20" s="58"/>
      <c r="L20" s="56"/>
      <c r="M20" s="57"/>
      <c r="N20" s="58"/>
      <c r="O20" s="56"/>
      <c r="P20" s="59"/>
      <c r="Q20" s="60"/>
      <c r="R20" s="61"/>
      <c r="S20" s="62"/>
      <c r="T20" s="63"/>
      <c r="U20" s="64"/>
      <c r="V20" s="56"/>
      <c r="W20" s="57"/>
      <c r="X20" s="42">
        <f t="shared" si="0"/>
        <v>0</v>
      </c>
      <c r="Y20" s="43">
        <f t="shared" si="1"/>
        <v>9272.7999999999993</v>
      </c>
      <c r="Z20" s="44" t="str">
        <f t="shared" si="2"/>
        <v>YES</v>
      </c>
      <c r="AA20" s="45"/>
      <c r="AB20" s="65"/>
      <c r="AC20" s="65"/>
      <c r="AD20" s="66"/>
    </row>
    <row r="21" spans="1:30" s="48" customFormat="1" ht="18" customHeight="1" x14ac:dyDescent="0.2">
      <c r="B21" s="49"/>
      <c r="C21" s="27"/>
      <c r="D21" s="52" t="s">
        <v>73</v>
      </c>
      <c r="E21" s="53"/>
      <c r="F21" s="54"/>
      <c r="G21" s="54"/>
      <c r="H21" s="55"/>
      <c r="I21" s="56"/>
      <c r="J21" s="57"/>
      <c r="K21" s="58"/>
      <c r="L21" s="56"/>
      <c r="M21" s="57"/>
      <c r="N21" s="58"/>
      <c r="O21" s="56"/>
      <c r="P21" s="59"/>
      <c r="Q21" s="60"/>
      <c r="R21" s="61"/>
      <c r="S21" s="62"/>
      <c r="T21" s="63"/>
      <c r="U21" s="64"/>
      <c r="V21" s="56"/>
      <c r="W21" s="57"/>
      <c r="X21" s="42">
        <f t="shared" si="0"/>
        <v>0</v>
      </c>
      <c r="Y21" s="43">
        <f t="shared" si="1"/>
        <v>0</v>
      </c>
      <c r="Z21" s="44" t="str">
        <f t="shared" si="2"/>
        <v>YES</v>
      </c>
      <c r="AA21" s="45"/>
      <c r="AB21" s="65"/>
      <c r="AC21" s="65"/>
      <c r="AD21" s="66"/>
    </row>
    <row r="22" spans="1:30" s="48" customFormat="1" ht="18" customHeight="1" x14ac:dyDescent="0.2">
      <c r="B22" s="49"/>
      <c r="C22" s="27"/>
      <c r="D22" s="52"/>
      <c r="E22" s="53"/>
      <c r="F22" s="54"/>
      <c r="G22" s="54"/>
      <c r="H22" s="55"/>
      <c r="I22" s="56"/>
      <c r="J22" s="57"/>
      <c r="K22" s="58"/>
      <c r="L22" s="56"/>
      <c r="M22" s="57"/>
      <c r="N22" s="58"/>
      <c r="O22" s="56"/>
      <c r="P22" s="59"/>
      <c r="Q22" s="60"/>
      <c r="R22" s="61"/>
      <c r="S22" s="62"/>
      <c r="T22" s="63"/>
      <c r="U22" s="64"/>
      <c r="V22" s="56"/>
      <c r="W22" s="57"/>
      <c r="X22" s="42">
        <f t="shared" si="0"/>
        <v>0</v>
      </c>
      <c r="Y22" s="43">
        <f t="shared" si="1"/>
        <v>0</v>
      </c>
      <c r="Z22" s="44" t="str">
        <f t="shared" si="2"/>
        <v>YES</v>
      </c>
      <c r="AA22" s="45"/>
      <c r="AB22" s="65"/>
      <c r="AC22" s="65"/>
      <c r="AD22" s="66"/>
    </row>
    <row r="23" spans="1:30" s="48" customFormat="1" ht="18" customHeight="1" x14ac:dyDescent="0.2">
      <c r="A23" s="25">
        <v>14</v>
      </c>
      <c r="B23" s="49" t="s">
        <v>41</v>
      </c>
      <c r="C23" s="27"/>
      <c r="D23" s="74"/>
      <c r="E23" s="75"/>
      <c r="F23" s="76"/>
      <c r="G23" s="76"/>
      <c r="H23" s="77"/>
      <c r="I23" s="78"/>
      <c r="J23" s="79"/>
      <c r="K23" s="80"/>
      <c r="L23" s="78"/>
      <c r="M23" s="79"/>
      <c r="N23" s="80"/>
      <c r="O23" s="78"/>
      <c r="P23" s="81"/>
      <c r="Q23" s="82"/>
      <c r="R23" s="83"/>
      <c r="S23" s="84"/>
      <c r="T23" s="85"/>
      <c r="U23" s="86"/>
      <c r="V23" s="78"/>
      <c r="W23" s="79"/>
      <c r="X23" s="42">
        <f t="shared" si="0"/>
        <v>0</v>
      </c>
      <c r="Y23" s="43">
        <f t="shared" si="1"/>
        <v>0</v>
      </c>
      <c r="Z23" s="44" t="str">
        <f t="shared" si="2"/>
        <v>YES</v>
      </c>
      <c r="AA23" s="87"/>
      <c r="AB23" s="88"/>
      <c r="AC23" s="88"/>
      <c r="AD23" s="89"/>
    </row>
    <row r="24" spans="1:30" s="48" customFormat="1" ht="18" customHeight="1" x14ac:dyDescent="0.2">
      <c r="B24" s="49" t="s">
        <v>29</v>
      </c>
      <c r="C24" s="27"/>
      <c r="D24" s="74"/>
      <c r="E24" s="75"/>
      <c r="F24" s="76"/>
      <c r="G24" s="76"/>
      <c r="H24" s="77"/>
      <c r="I24" s="78"/>
      <c r="J24" s="79"/>
      <c r="K24" s="80"/>
      <c r="L24" s="78"/>
      <c r="M24" s="79"/>
      <c r="N24" s="80"/>
      <c r="O24" s="78"/>
      <c r="P24" s="81"/>
      <c r="Q24" s="82"/>
      <c r="R24" s="83"/>
      <c r="S24" s="84"/>
      <c r="T24" s="85"/>
      <c r="U24" s="86"/>
      <c r="V24" s="78"/>
      <c r="W24" s="79"/>
      <c r="X24" s="42">
        <f t="shared" si="0"/>
        <v>0</v>
      </c>
      <c r="Y24" s="43">
        <f t="shared" si="1"/>
        <v>0</v>
      </c>
      <c r="Z24" s="44" t="str">
        <f t="shared" si="2"/>
        <v>YES</v>
      </c>
      <c r="AA24" s="87"/>
      <c r="AB24" s="88"/>
      <c r="AC24" s="88"/>
      <c r="AD24" s="89"/>
    </row>
    <row r="25" spans="1:30" s="48" customFormat="1" ht="18" customHeight="1" x14ac:dyDescent="0.2">
      <c r="B25" s="49"/>
      <c r="C25" s="27"/>
      <c r="D25" s="74"/>
      <c r="E25" s="75"/>
      <c r="F25" s="76"/>
      <c r="G25" s="76"/>
      <c r="H25" s="77"/>
      <c r="I25" s="78"/>
      <c r="J25" s="79"/>
      <c r="K25" s="80"/>
      <c r="L25" s="78"/>
      <c r="M25" s="79"/>
      <c r="N25" s="80"/>
      <c r="O25" s="78"/>
      <c r="P25" s="81"/>
      <c r="Q25" s="82"/>
      <c r="R25" s="83"/>
      <c r="S25" s="84"/>
      <c r="T25" s="85"/>
      <c r="U25" s="86"/>
      <c r="V25" s="78"/>
      <c r="W25" s="79"/>
      <c r="X25" s="42">
        <f t="shared" si="0"/>
        <v>0</v>
      </c>
      <c r="Y25" s="43">
        <f t="shared" si="1"/>
        <v>0</v>
      </c>
      <c r="Z25" s="44" t="str">
        <f t="shared" si="2"/>
        <v>YES</v>
      </c>
      <c r="AA25" s="87"/>
      <c r="AB25" s="88"/>
      <c r="AC25" s="88"/>
      <c r="AD25" s="89"/>
    </row>
    <row r="26" spans="1:30" s="48" customFormat="1" ht="18" customHeight="1" x14ac:dyDescent="0.2">
      <c r="A26" s="25">
        <v>15</v>
      </c>
      <c r="B26" s="49" t="s">
        <v>42</v>
      </c>
      <c r="C26" s="27">
        <v>4</v>
      </c>
      <c r="D26" s="74" t="s">
        <v>62</v>
      </c>
      <c r="E26" s="75">
        <v>1</v>
      </c>
      <c r="F26" s="76">
        <f>50000*1.2475</f>
        <v>62375</v>
      </c>
      <c r="G26" s="76"/>
      <c r="H26" s="77">
        <f>+F26+G26</f>
        <v>62375</v>
      </c>
      <c r="I26" s="78"/>
      <c r="J26" s="79"/>
      <c r="K26" s="80"/>
      <c r="L26" s="78"/>
      <c r="M26" s="79"/>
      <c r="N26" s="80"/>
      <c r="O26" s="78"/>
      <c r="P26" s="81"/>
      <c r="Q26" s="82"/>
      <c r="R26" s="83"/>
      <c r="S26" s="84"/>
      <c r="T26" s="85"/>
      <c r="U26" s="86"/>
      <c r="V26" s="78"/>
      <c r="W26" s="79"/>
      <c r="X26" s="42">
        <f t="shared" si="0"/>
        <v>0</v>
      </c>
      <c r="Y26" s="43">
        <f t="shared" si="1"/>
        <v>62375</v>
      </c>
      <c r="Z26" s="44" t="str">
        <f t="shared" si="2"/>
        <v>YES</v>
      </c>
      <c r="AA26" s="87"/>
      <c r="AB26" s="88"/>
      <c r="AC26" s="88"/>
      <c r="AD26" s="89"/>
    </row>
    <row r="27" spans="1:30" s="48" customFormat="1" ht="18" customHeight="1" x14ac:dyDescent="0.2">
      <c r="B27" s="49" t="s">
        <v>43</v>
      </c>
      <c r="C27" s="27"/>
      <c r="D27" s="74" t="s">
        <v>74</v>
      </c>
      <c r="E27" s="75"/>
      <c r="F27" s="76"/>
      <c r="G27" s="76"/>
      <c r="H27" s="77"/>
      <c r="I27" s="78"/>
      <c r="J27" s="79"/>
      <c r="K27" s="80"/>
      <c r="L27" s="78"/>
      <c r="M27" s="79"/>
      <c r="N27" s="80"/>
      <c r="O27" s="78"/>
      <c r="P27" s="81"/>
      <c r="Q27" s="82"/>
      <c r="R27" s="83"/>
      <c r="S27" s="84"/>
      <c r="T27" s="85"/>
      <c r="U27" s="86"/>
      <c r="V27" s="78"/>
      <c r="W27" s="79"/>
      <c r="X27" s="42">
        <f t="shared" si="0"/>
        <v>0</v>
      </c>
      <c r="Y27" s="43">
        <f t="shared" si="1"/>
        <v>0</v>
      </c>
      <c r="Z27" s="44" t="str">
        <f t="shared" si="2"/>
        <v>YES</v>
      </c>
      <c r="AA27" s="87"/>
      <c r="AB27" s="88"/>
      <c r="AC27" s="88"/>
      <c r="AD27" s="89"/>
    </row>
    <row r="28" spans="1:30" s="48" customFormat="1" ht="18" customHeight="1" x14ac:dyDescent="0.2">
      <c r="B28" s="49" t="s">
        <v>44</v>
      </c>
      <c r="C28" s="27"/>
      <c r="D28" s="74"/>
      <c r="E28" s="75"/>
      <c r="F28" s="76"/>
      <c r="G28" s="76"/>
      <c r="H28" s="77"/>
      <c r="I28" s="78"/>
      <c r="J28" s="79"/>
      <c r="K28" s="80"/>
      <c r="L28" s="78"/>
      <c r="M28" s="79"/>
      <c r="N28" s="80"/>
      <c r="O28" s="78"/>
      <c r="P28" s="81"/>
      <c r="Q28" s="82"/>
      <c r="R28" s="83"/>
      <c r="S28" s="84"/>
      <c r="T28" s="85"/>
      <c r="U28" s="86"/>
      <c r="V28" s="78"/>
      <c r="W28" s="79"/>
      <c r="X28" s="42">
        <f t="shared" si="0"/>
        <v>0</v>
      </c>
      <c r="Y28" s="43">
        <f t="shared" si="1"/>
        <v>0</v>
      </c>
      <c r="Z28" s="44" t="str">
        <f t="shared" si="2"/>
        <v>YES</v>
      </c>
      <c r="AA28" s="87"/>
      <c r="AB28" s="88"/>
      <c r="AC28" s="88"/>
      <c r="AD28" s="89"/>
    </row>
    <row r="29" spans="1:30" s="48" customFormat="1" ht="18" customHeight="1" x14ac:dyDescent="0.2">
      <c r="B29" s="49" t="s">
        <v>45</v>
      </c>
      <c r="C29" s="27"/>
      <c r="D29" s="74"/>
      <c r="E29" s="75"/>
      <c r="F29" s="76"/>
      <c r="G29" s="76"/>
      <c r="H29" s="77"/>
      <c r="I29" s="78"/>
      <c r="J29" s="79"/>
      <c r="K29" s="80"/>
      <c r="L29" s="78"/>
      <c r="M29" s="79"/>
      <c r="N29" s="80"/>
      <c r="O29" s="78"/>
      <c r="P29" s="81"/>
      <c r="Q29" s="82"/>
      <c r="R29" s="83"/>
      <c r="S29" s="84"/>
      <c r="T29" s="85"/>
      <c r="U29" s="86"/>
      <c r="V29" s="78"/>
      <c r="W29" s="79"/>
      <c r="X29" s="42">
        <f t="shared" si="0"/>
        <v>0</v>
      </c>
      <c r="Y29" s="43">
        <f t="shared" si="1"/>
        <v>0</v>
      </c>
      <c r="Z29" s="44" t="str">
        <f t="shared" si="2"/>
        <v>YES</v>
      </c>
      <c r="AA29" s="87"/>
      <c r="AB29" s="88"/>
      <c r="AC29" s="88"/>
      <c r="AD29" s="89"/>
    </row>
    <row r="30" spans="1:30" s="48" customFormat="1" ht="18" customHeight="1" x14ac:dyDescent="0.2">
      <c r="B30" s="49"/>
      <c r="C30" s="27"/>
      <c r="D30" s="74"/>
      <c r="E30" s="75"/>
      <c r="F30" s="76"/>
      <c r="G30" s="76"/>
      <c r="H30" s="77"/>
      <c r="I30" s="78"/>
      <c r="J30" s="79"/>
      <c r="K30" s="80"/>
      <c r="L30" s="78"/>
      <c r="M30" s="79"/>
      <c r="N30" s="80"/>
      <c r="O30" s="78"/>
      <c r="P30" s="81"/>
      <c r="Q30" s="82"/>
      <c r="R30" s="83"/>
      <c r="S30" s="84"/>
      <c r="T30" s="85"/>
      <c r="U30" s="86"/>
      <c r="V30" s="78"/>
      <c r="W30" s="79"/>
      <c r="X30" s="42">
        <f t="shared" si="0"/>
        <v>0</v>
      </c>
      <c r="Y30" s="43">
        <f t="shared" si="1"/>
        <v>0</v>
      </c>
      <c r="Z30" s="44" t="str">
        <f t="shared" si="2"/>
        <v>YES</v>
      </c>
      <c r="AA30" s="87"/>
      <c r="AB30" s="88"/>
      <c r="AC30" s="88"/>
      <c r="AD30" s="89"/>
    </row>
    <row r="31" spans="1:30" s="48" customFormat="1" ht="18" customHeight="1" x14ac:dyDescent="0.2">
      <c r="A31" s="25">
        <v>16</v>
      </c>
      <c r="B31" s="49" t="s">
        <v>46</v>
      </c>
      <c r="C31" s="27">
        <v>5</v>
      </c>
      <c r="D31" s="74" t="s">
        <v>63</v>
      </c>
      <c r="E31" s="75">
        <v>5</v>
      </c>
      <c r="F31" s="76">
        <f>5*1200*1.0341</f>
        <v>6204.6</v>
      </c>
      <c r="G31" s="76">
        <f>250*5</f>
        <v>1250</v>
      </c>
      <c r="H31" s="77">
        <f>+F31+G31</f>
        <v>7454.6</v>
      </c>
      <c r="I31" s="78"/>
      <c r="J31" s="79"/>
      <c r="K31" s="80"/>
      <c r="L31" s="78"/>
      <c r="M31" s="79"/>
      <c r="N31" s="80"/>
      <c r="O31" s="78"/>
      <c r="P31" s="81"/>
      <c r="Q31" s="82"/>
      <c r="R31" s="83"/>
      <c r="S31" s="84"/>
      <c r="T31" s="85"/>
      <c r="U31" s="86"/>
      <c r="V31" s="78"/>
      <c r="W31" s="79"/>
      <c r="X31" s="42">
        <f t="shared" si="0"/>
        <v>0</v>
      </c>
      <c r="Y31" s="43">
        <f t="shared" si="1"/>
        <v>7454.6</v>
      </c>
      <c r="Z31" s="44" t="str">
        <f t="shared" si="2"/>
        <v>YES</v>
      </c>
      <c r="AA31" s="87"/>
      <c r="AB31" s="88"/>
      <c r="AC31" s="88"/>
      <c r="AD31" s="89"/>
    </row>
    <row r="32" spans="1:30" s="48" customFormat="1" ht="18" customHeight="1" x14ac:dyDescent="0.2">
      <c r="A32" s="25"/>
      <c r="B32" s="49"/>
      <c r="C32" s="27"/>
      <c r="D32" s="74" t="s">
        <v>73</v>
      </c>
      <c r="E32" s="75"/>
      <c r="F32" s="76"/>
      <c r="G32" s="76"/>
      <c r="H32" s="77"/>
      <c r="I32" s="78"/>
      <c r="J32" s="79"/>
      <c r="K32" s="80"/>
      <c r="L32" s="78"/>
      <c r="M32" s="79"/>
      <c r="N32" s="80"/>
      <c r="O32" s="78"/>
      <c r="P32" s="81"/>
      <c r="Q32" s="82"/>
      <c r="R32" s="83"/>
      <c r="S32" s="84"/>
      <c r="T32" s="85"/>
      <c r="U32" s="86"/>
      <c r="V32" s="78"/>
      <c r="W32" s="79"/>
      <c r="X32" s="42">
        <f t="shared" si="0"/>
        <v>0</v>
      </c>
      <c r="Y32" s="43">
        <f t="shared" si="1"/>
        <v>0</v>
      </c>
      <c r="Z32" s="44" t="str">
        <f t="shared" si="2"/>
        <v>YES</v>
      </c>
      <c r="AA32" s="87"/>
      <c r="AB32" s="88"/>
      <c r="AC32" s="88"/>
      <c r="AD32" s="89"/>
    </row>
    <row r="33" spans="1:30" s="48" customFormat="1" ht="18" customHeight="1" x14ac:dyDescent="0.2">
      <c r="B33" s="49"/>
      <c r="C33" s="27"/>
      <c r="D33" s="74"/>
      <c r="E33" s="75"/>
      <c r="F33" s="76"/>
      <c r="G33" s="76"/>
      <c r="H33" s="77"/>
      <c r="I33" s="78"/>
      <c r="J33" s="79"/>
      <c r="K33" s="80"/>
      <c r="L33" s="78"/>
      <c r="M33" s="79"/>
      <c r="N33" s="80"/>
      <c r="O33" s="78"/>
      <c r="P33" s="81"/>
      <c r="Q33" s="82"/>
      <c r="R33" s="83"/>
      <c r="S33" s="84"/>
      <c r="T33" s="85"/>
      <c r="U33" s="86"/>
      <c r="V33" s="78"/>
      <c r="W33" s="79"/>
      <c r="X33" s="42">
        <f t="shared" si="0"/>
        <v>0</v>
      </c>
      <c r="Y33" s="43">
        <f t="shared" si="1"/>
        <v>0</v>
      </c>
      <c r="Z33" s="44" t="str">
        <f t="shared" si="2"/>
        <v>YES</v>
      </c>
      <c r="AA33" s="87"/>
      <c r="AB33" s="88"/>
      <c r="AC33" s="88"/>
      <c r="AD33" s="89"/>
    </row>
    <row r="34" spans="1:30" s="48" customFormat="1" ht="18" customHeight="1" x14ac:dyDescent="0.2">
      <c r="A34" s="25">
        <v>17</v>
      </c>
      <c r="B34" s="49" t="s">
        <v>47</v>
      </c>
      <c r="C34" s="27">
        <v>6</v>
      </c>
      <c r="D34" s="74" t="s">
        <v>64</v>
      </c>
      <c r="E34" s="75">
        <v>1</v>
      </c>
      <c r="F34" s="76">
        <f>5000*1.4</f>
        <v>7000</v>
      </c>
      <c r="G34" s="76"/>
      <c r="H34" s="77">
        <f>+F34+G34</f>
        <v>7000</v>
      </c>
      <c r="I34" s="78"/>
      <c r="J34" s="79"/>
      <c r="K34" s="80"/>
      <c r="L34" s="78"/>
      <c r="M34" s="79"/>
      <c r="N34" s="80"/>
      <c r="O34" s="78"/>
      <c r="P34" s="81"/>
      <c r="Q34" s="82"/>
      <c r="R34" s="83"/>
      <c r="S34" s="84"/>
      <c r="T34" s="85"/>
      <c r="U34" s="86"/>
      <c r="V34" s="78"/>
      <c r="W34" s="79"/>
      <c r="X34" s="42">
        <f t="shared" si="0"/>
        <v>0</v>
      </c>
      <c r="Y34" s="43">
        <f t="shared" si="1"/>
        <v>7000</v>
      </c>
      <c r="Z34" s="44" t="str">
        <f t="shared" si="2"/>
        <v>YES</v>
      </c>
      <c r="AA34" s="87"/>
      <c r="AB34" s="88"/>
      <c r="AC34" s="88"/>
      <c r="AD34" s="89"/>
    </row>
    <row r="35" spans="1:30" s="48" customFormat="1" ht="18" customHeight="1" x14ac:dyDescent="0.2">
      <c r="A35" s="25"/>
      <c r="B35" s="49" t="s">
        <v>48</v>
      </c>
      <c r="C35" s="27"/>
      <c r="D35" s="74" t="s">
        <v>75</v>
      </c>
      <c r="E35" s="75"/>
      <c r="F35" s="76"/>
      <c r="G35" s="76"/>
      <c r="H35" s="77"/>
      <c r="I35" s="78"/>
      <c r="J35" s="79"/>
      <c r="K35" s="80"/>
      <c r="L35" s="78"/>
      <c r="M35" s="79"/>
      <c r="N35" s="80"/>
      <c r="O35" s="78"/>
      <c r="P35" s="81"/>
      <c r="Q35" s="82"/>
      <c r="R35" s="83"/>
      <c r="S35" s="84"/>
      <c r="T35" s="85"/>
      <c r="U35" s="86"/>
      <c r="V35" s="78"/>
      <c r="W35" s="79"/>
      <c r="X35" s="42">
        <f t="shared" si="0"/>
        <v>0</v>
      </c>
      <c r="Y35" s="43">
        <f t="shared" si="1"/>
        <v>0</v>
      </c>
      <c r="Z35" s="44" t="str">
        <f t="shared" si="2"/>
        <v>YES</v>
      </c>
      <c r="AA35" s="87"/>
      <c r="AB35" s="88"/>
      <c r="AC35" s="88"/>
      <c r="AD35" s="89"/>
    </row>
    <row r="36" spans="1:30" s="48" customFormat="1" ht="18" customHeight="1" x14ac:dyDescent="0.2">
      <c r="A36" s="25"/>
      <c r="B36" s="49" t="s">
        <v>49</v>
      </c>
      <c r="C36" s="27"/>
      <c r="D36" s="74"/>
      <c r="E36" s="75"/>
      <c r="F36" s="76"/>
      <c r="G36" s="76"/>
      <c r="H36" s="77"/>
      <c r="I36" s="78"/>
      <c r="J36" s="79"/>
      <c r="K36" s="80"/>
      <c r="L36" s="78"/>
      <c r="M36" s="79"/>
      <c r="N36" s="80"/>
      <c r="O36" s="78"/>
      <c r="P36" s="81"/>
      <c r="Q36" s="82"/>
      <c r="R36" s="83"/>
      <c r="S36" s="84"/>
      <c r="T36" s="85"/>
      <c r="U36" s="86"/>
      <c r="V36" s="78"/>
      <c r="W36" s="79"/>
      <c r="X36" s="42">
        <f t="shared" si="0"/>
        <v>0</v>
      </c>
      <c r="Y36" s="43">
        <f t="shared" si="1"/>
        <v>0</v>
      </c>
      <c r="Z36" s="44" t="str">
        <f t="shared" si="2"/>
        <v>YES</v>
      </c>
      <c r="AA36" s="87"/>
      <c r="AB36" s="88"/>
      <c r="AC36" s="88"/>
      <c r="AD36" s="89"/>
    </row>
    <row r="37" spans="1:30" s="48" customFormat="1" ht="18" customHeight="1" x14ac:dyDescent="0.2">
      <c r="A37" s="25"/>
      <c r="B37" s="49"/>
      <c r="C37" s="27"/>
      <c r="D37" s="74"/>
      <c r="E37" s="75"/>
      <c r="F37" s="76"/>
      <c r="G37" s="76"/>
      <c r="H37" s="77"/>
      <c r="I37" s="78"/>
      <c r="J37" s="79"/>
      <c r="K37" s="80"/>
      <c r="L37" s="78"/>
      <c r="M37" s="79"/>
      <c r="N37" s="80"/>
      <c r="O37" s="78"/>
      <c r="P37" s="81"/>
      <c r="Q37" s="82"/>
      <c r="R37" s="83"/>
      <c r="S37" s="84"/>
      <c r="T37" s="85"/>
      <c r="U37" s="86"/>
      <c r="V37" s="78"/>
      <c r="W37" s="79"/>
      <c r="X37" s="42">
        <f t="shared" si="0"/>
        <v>0</v>
      </c>
      <c r="Y37" s="43">
        <f t="shared" si="1"/>
        <v>0</v>
      </c>
      <c r="Z37" s="44" t="str">
        <f t="shared" si="2"/>
        <v>YES</v>
      </c>
      <c r="AA37" s="87"/>
      <c r="AB37" s="88"/>
      <c r="AC37" s="88"/>
      <c r="AD37" s="89"/>
    </row>
    <row r="38" spans="1:30" s="48" customFormat="1" ht="18" customHeight="1" x14ac:dyDescent="0.2">
      <c r="A38" s="25">
        <v>18</v>
      </c>
      <c r="B38" s="49" t="s">
        <v>50</v>
      </c>
      <c r="C38" s="27">
        <v>7</v>
      </c>
      <c r="D38" s="74" t="s">
        <v>65</v>
      </c>
      <c r="E38" s="75">
        <v>1</v>
      </c>
      <c r="F38" s="76"/>
      <c r="G38" s="76">
        <v>10000</v>
      </c>
      <c r="H38" s="77">
        <f>+F38+G38</f>
        <v>10000</v>
      </c>
      <c r="I38" s="78"/>
      <c r="J38" s="79"/>
      <c r="K38" s="80"/>
      <c r="L38" s="78"/>
      <c r="M38" s="79"/>
      <c r="N38" s="80"/>
      <c r="O38" s="78"/>
      <c r="P38" s="81"/>
      <c r="Q38" s="82"/>
      <c r="R38" s="83"/>
      <c r="S38" s="84"/>
      <c r="T38" s="85"/>
      <c r="U38" s="86"/>
      <c r="V38" s="78"/>
      <c r="W38" s="79"/>
      <c r="X38" s="42">
        <f t="shared" si="0"/>
        <v>0</v>
      </c>
      <c r="Y38" s="43">
        <f t="shared" si="1"/>
        <v>10000</v>
      </c>
      <c r="Z38" s="44" t="str">
        <f t="shared" si="2"/>
        <v>YES</v>
      </c>
      <c r="AA38" s="87"/>
      <c r="AB38" s="88"/>
      <c r="AC38" s="88"/>
      <c r="AD38" s="89"/>
    </row>
    <row r="39" spans="1:30" s="48" customFormat="1" ht="18" customHeight="1" x14ac:dyDescent="0.2">
      <c r="B39" s="49"/>
      <c r="C39" s="27"/>
      <c r="D39" s="74" t="s">
        <v>66</v>
      </c>
      <c r="E39" s="75"/>
      <c r="F39" s="76"/>
      <c r="G39" s="76"/>
      <c r="H39" s="77"/>
      <c r="I39" s="78"/>
      <c r="J39" s="79"/>
      <c r="K39" s="80"/>
      <c r="L39" s="78"/>
      <c r="M39" s="79"/>
      <c r="N39" s="80"/>
      <c r="O39" s="78"/>
      <c r="P39" s="81"/>
      <c r="Q39" s="82"/>
      <c r="R39" s="83"/>
      <c r="S39" s="84"/>
      <c r="T39" s="85"/>
      <c r="U39" s="86"/>
      <c r="V39" s="78"/>
      <c r="W39" s="79"/>
      <c r="X39" s="42">
        <f t="shared" ref="X39:X55" si="3">SUM(I39:W39)</f>
        <v>0</v>
      </c>
      <c r="Y39" s="43">
        <f t="shared" ref="Y39:Y55" si="4">SUM(H39-X39)</f>
        <v>0</v>
      </c>
      <c r="Z39" s="44" t="str">
        <f t="shared" si="2"/>
        <v>YES</v>
      </c>
      <c r="AA39" s="87"/>
      <c r="AB39" s="88"/>
      <c r="AC39" s="88"/>
      <c r="AD39" s="89"/>
    </row>
    <row r="40" spans="1:30" s="48" customFormat="1" ht="18" customHeight="1" x14ac:dyDescent="0.2">
      <c r="B40" s="49"/>
      <c r="C40" s="27"/>
      <c r="D40" s="74" t="s">
        <v>73</v>
      </c>
      <c r="E40" s="75"/>
      <c r="F40" s="76"/>
      <c r="G40" s="76"/>
      <c r="H40" s="77"/>
      <c r="I40" s="78"/>
      <c r="J40" s="79"/>
      <c r="K40" s="80"/>
      <c r="L40" s="78"/>
      <c r="M40" s="79"/>
      <c r="N40" s="80"/>
      <c r="O40" s="78"/>
      <c r="P40" s="81"/>
      <c r="Q40" s="82"/>
      <c r="R40" s="83"/>
      <c r="S40" s="84"/>
      <c r="T40" s="85"/>
      <c r="U40" s="86"/>
      <c r="V40" s="78"/>
      <c r="W40" s="79"/>
      <c r="X40" s="42">
        <f t="shared" si="3"/>
        <v>0</v>
      </c>
      <c r="Y40" s="43">
        <f t="shared" si="4"/>
        <v>0</v>
      </c>
      <c r="Z40" s="44" t="str">
        <f t="shared" si="2"/>
        <v>YES</v>
      </c>
      <c r="AA40" s="87"/>
      <c r="AB40" s="88"/>
      <c r="AC40" s="88"/>
      <c r="AD40" s="89"/>
    </row>
    <row r="41" spans="1:30" s="48" customFormat="1" ht="18" customHeight="1" x14ac:dyDescent="0.2">
      <c r="B41" s="49"/>
      <c r="C41" s="27"/>
      <c r="D41" s="74"/>
      <c r="E41" s="75"/>
      <c r="F41" s="76"/>
      <c r="G41" s="76"/>
      <c r="H41" s="77"/>
      <c r="I41" s="78"/>
      <c r="J41" s="79"/>
      <c r="K41" s="80"/>
      <c r="L41" s="78"/>
      <c r="M41" s="79"/>
      <c r="N41" s="80"/>
      <c r="O41" s="78"/>
      <c r="P41" s="81"/>
      <c r="Q41" s="82"/>
      <c r="R41" s="83"/>
      <c r="S41" s="84"/>
      <c r="T41" s="85"/>
      <c r="U41" s="86"/>
      <c r="V41" s="78"/>
      <c r="W41" s="79"/>
      <c r="X41" s="42">
        <f t="shared" si="3"/>
        <v>0</v>
      </c>
      <c r="Y41" s="43">
        <f t="shared" si="4"/>
        <v>0</v>
      </c>
      <c r="Z41" s="44" t="str">
        <f t="shared" si="2"/>
        <v>YES</v>
      </c>
      <c r="AA41" s="87"/>
      <c r="AB41" s="88"/>
      <c r="AC41" s="88"/>
      <c r="AD41" s="89"/>
    </row>
    <row r="42" spans="1:30" s="48" customFormat="1" ht="18" customHeight="1" x14ac:dyDescent="0.2">
      <c r="A42" s="25">
        <v>19</v>
      </c>
      <c r="B42" s="49" t="s">
        <v>51</v>
      </c>
      <c r="C42" s="27">
        <v>8</v>
      </c>
      <c r="D42" s="74" t="s">
        <v>67</v>
      </c>
      <c r="E42" s="75">
        <v>1</v>
      </c>
      <c r="F42" s="76">
        <f>25000*5*1.4*1.0341</f>
        <v>180967.5</v>
      </c>
      <c r="G42" s="76"/>
      <c r="H42" s="77">
        <f>+F42+G42</f>
        <v>180967.5</v>
      </c>
      <c r="I42" s="78"/>
      <c r="J42" s="79"/>
      <c r="K42" s="80"/>
      <c r="L42" s="78"/>
      <c r="M42" s="79"/>
      <c r="N42" s="80"/>
      <c r="O42" s="78"/>
      <c r="P42" s="81"/>
      <c r="Q42" s="82"/>
      <c r="R42" s="83"/>
      <c r="S42" s="84"/>
      <c r="T42" s="85"/>
      <c r="U42" s="86"/>
      <c r="V42" s="78"/>
      <c r="W42" s="79"/>
      <c r="X42" s="42">
        <f t="shared" si="3"/>
        <v>0</v>
      </c>
      <c r="Y42" s="43">
        <f t="shared" si="4"/>
        <v>180967.5</v>
      </c>
      <c r="Z42" s="44" t="str">
        <f t="shared" si="2"/>
        <v>YES</v>
      </c>
      <c r="AA42" s="87"/>
      <c r="AB42" s="88"/>
      <c r="AC42" s="88"/>
      <c r="AD42" s="89"/>
    </row>
    <row r="43" spans="1:30" s="48" customFormat="1" ht="18" customHeight="1" x14ac:dyDescent="0.2">
      <c r="B43" s="49" t="s">
        <v>52</v>
      </c>
      <c r="C43" s="27"/>
      <c r="D43" s="74" t="s">
        <v>68</v>
      </c>
      <c r="E43" s="75"/>
      <c r="F43" s="76"/>
      <c r="G43" s="76"/>
      <c r="H43" s="77"/>
      <c r="I43" s="78"/>
      <c r="J43" s="79"/>
      <c r="K43" s="80"/>
      <c r="L43" s="78"/>
      <c r="M43" s="79"/>
      <c r="N43" s="80"/>
      <c r="O43" s="78"/>
      <c r="P43" s="81"/>
      <c r="Q43" s="82"/>
      <c r="R43" s="83"/>
      <c r="S43" s="84"/>
      <c r="T43" s="85"/>
      <c r="U43" s="86"/>
      <c r="V43" s="78"/>
      <c r="W43" s="79"/>
      <c r="X43" s="42">
        <f t="shared" si="3"/>
        <v>0</v>
      </c>
      <c r="Y43" s="43">
        <f t="shared" si="4"/>
        <v>0</v>
      </c>
      <c r="Z43" s="44" t="str">
        <f t="shared" si="2"/>
        <v>YES</v>
      </c>
      <c r="AA43" s="87"/>
      <c r="AB43" s="88"/>
      <c r="AC43" s="88"/>
      <c r="AD43" s="89"/>
    </row>
    <row r="44" spans="1:30" s="48" customFormat="1" ht="18" customHeight="1" x14ac:dyDescent="0.2">
      <c r="B44" s="90" t="s">
        <v>53</v>
      </c>
      <c r="C44" s="91"/>
      <c r="D44" s="74"/>
      <c r="E44" s="75"/>
      <c r="F44" s="76"/>
      <c r="G44" s="76"/>
      <c r="H44" s="77"/>
      <c r="I44" s="78"/>
      <c r="J44" s="79"/>
      <c r="K44" s="80"/>
      <c r="L44" s="78"/>
      <c r="M44" s="79"/>
      <c r="N44" s="80"/>
      <c r="O44" s="78"/>
      <c r="P44" s="81"/>
      <c r="Q44" s="82"/>
      <c r="R44" s="83"/>
      <c r="S44" s="84"/>
      <c r="T44" s="85"/>
      <c r="U44" s="86"/>
      <c r="V44" s="78"/>
      <c r="W44" s="79"/>
      <c r="X44" s="42">
        <f t="shared" si="3"/>
        <v>0</v>
      </c>
      <c r="Y44" s="43">
        <f t="shared" si="4"/>
        <v>0</v>
      </c>
      <c r="Z44" s="44" t="str">
        <f t="shared" si="2"/>
        <v>YES</v>
      </c>
      <c r="AA44" s="92"/>
      <c r="AB44" s="88"/>
      <c r="AC44" s="88"/>
      <c r="AD44" s="89"/>
    </row>
    <row r="45" spans="1:30" s="48" customFormat="1" ht="18" customHeight="1" x14ac:dyDescent="0.2">
      <c r="B45" s="90"/>
      <c r="C45" s="91"/>
      <c r="D45" s="74"/>
      <c r="E45" s="75"/>
      <c r="F45" s="76"/>
      <c r="G45" s="76"/>
      <c r="H45" s="77"/>
      <c r="I45" s="78"/>
      <c r="J45" s="79"/>
      <c r="K45" s="80"/>
      <c r="L45" s="78"/>
      <c r="M45" s="79"/>
      <c r="N45" s="80"/>
      <c r="O45" s="78"/>
      <c r="P45" s="81"/>
      <c r="Q45" s="82"/>
      <c r="R45" s="83"/>
      <c r="S45" s="84"/>
      <c r="T45" s="85"/>
      <c r="U45" s="86"/>
      <c r="V45" s="78"/>
      <c r="W45" s="79"/>
      <c r="X45" s="42">
        <f t="shared" si="3"/>
        <v>0</v>
      </c>
      <c r="Y45" s="43">
        <f t="shared" si="4"/>
        <v>0</v>
      </c>
      <c r="Z45" s="44" t="str">
        <f t="shared" si="2"/>
        <v>YES</v>
      </c>
      <c r="AA45" s="92"/>
      <c r="AB45" s="88"/>
      <c r="AC45" s="88"/>
      <c r="AD45" s="89"/>
    </row>
    <row r="46" spans="1:30" s="48" customFormat="1" ht="18" customHeight="1" x14ac:dyDescent="0.2">
      <c r="A46" s="25">
        <v>20</v>
      </c>
      <c r="B46" s="90" t="s">
        <v>54</v>
      </c>
      <c r="C46" s="91">
        <v>9</v>
      </c>
      <c r="D46" s="74" t="s">
        <v>69</v>
      </c>
      <c r="E46" s="75">
        <v>1</v>
      </c>
      <c r="F46" s="76">
        <v>250000</v>
      </c>
      <c r="G46" s="76"/>
      <c r="H46" s="77">
        <f>+F46+G46</f>
        <v>250000</v>
      </c>
      <c r="I46" s="78"/>
      <c r="J46" s="79"/>
      <c r="K46" s="80"/>
      <c r="L46" s="78"/>
      <c r="M46" s="79"/>
      <c r="N46" s="80"/>
      <c r="O46" s="78"/>
      <c r="P46" s="81"/>
      <c r="Q46" s="82"/>
      <c r="R46" s="83"/>
      <c r="S46" s="84"/>
      <c r="T46" s="85"/>
      <c r="U46" s="86"/>
      <c r="V46" s="78"/>
      <c r="W46" s="79"/>
      <c r="X46" s="42">
        <f t="shared" si="3"/>
        <v>0</v>
      </c>
      <c r="Y46" s="43">
        <f t="shared" si="4"/>
        <v>250000</v>
      </c>
      <c r="Z46" s="44" t="str">
        <f t="shared" si="2"/>
        <v>YES</v>
      </c>
      <c r="AA46" s="92"/>
      <c r="AB46" s="88"/>
      <c r="AC46" s="88"/>
      <c r="AD46" s="89"/>
    </row>
    <row r="47" spans="1:30" s="48" customFormat="1" ht="18" customHeight="1" x14ac:dyDescent="0.2">
      <c r="B47" s="90" t="s">
        <v>55</v>
      </c>
      <c r="C47" s="91"/>
      <c r="D47" s="74" t="s">
        <v>70</v>
      </c>
      <c r="E47" s="75"/>
      <c r="F47" s="76"/>
      <c r="G47" s="76"/>
      <c r="H47" s="77"/>
      <c r="I47" s="78"/>
      <c r="J47" s="79"/>
      <c r="K47" s="80"/>
      <c r="L47" s="78"/>
      <c r="M47" s="79"/>
      <c r="N47" s="80"/>
      <c r="O47" s="78"/>
      <c r="P47" s="81"/>
      <c r="Q47" s="82"/>
      <c r="R47" s="83"/>
      <c r="S47" s="84"/>
      <c r="T47" s="85"/>
      <c r="U47" s="86"/>
      <c r="V47" s="78"/>
      <c r="W47" s="79"/>
      <c r="X47" s="42">
        <f t="shared" si="3"/>
        <v>0</v>
      </c>
      <c r="Y47" s="43">
        <f t="shared" si="4"/>
        <v>0</v>
      </c>
      <c r="Z47" s="44" t="str">
        <f t="shared" si="2"/>
        <v>YES</v>
      </c>
      <c r="AA47" s="92"/>
      <c r="AB47" s="88"/>
      <c r="AC47" s="88"/>
      <c r="AD47" s="89"/>
    </row>
    <row r="48" spans="1:30" s="48" customFormat="1" ht="18" customHeight="1" x14ac:dyDescent="0.2">
      <c r="B48" s="90" t="s">
        <v>56</v>
      </c>
      <c r="C48" s="91"/>
      <c r="D48" s="74"/>
      <c r="E48" s="75"/>
      <c r="F48" s="76"/>
      <c r="G48" s="76"/>
      <c r="H48" s="77"/>
      <c r="I48" s="78"/>
      <c r="J48" s="79"/>
      <c r="K48" s="80"/>
      <c r="L48" s="78"/>
      <c r="M48" s="79"/>
      <c r="N48" s="80"/>
      <c r="O48" s="78"/>
      <c r="P48" s="81"/>
      <c r="Q48" s="82"/>
      <c r="R48" s="83"/>
      <c r="S48" s="84"/>
      <c r="T48" s="85"/>
      <c r="U48" s="86"/>
      <c r="V48" s="78"/>
      <c r="W48" s="79"/>
      <c r="X48" s="42">
        <f t="shared" si="3"/>
        <v>0</v>
      </c>
      <c r="Y48" s="43">
        <f t="shared" si="4"/>
        <v>0</v>
      </c>
      <c r="Z48" s="44" t="str">
        <f t="shared" si="2"/>
        <v>YES</v>
      </c>
      <c r="AA48" s="92"/>
      <c r="AB48" s="88"/>
      <c r="AC48" s="88"/>
      <c r="AD48" s="89"/>
    </row>
    <row r="49" spans="1:30" s="48" customFormat="1" ht="18" customHeight="1" x14ac:dyDescent="0.2">
      <c r="B49" s="90"/>
      <c r="C49" s="91"/>
      <c r="D49" s="74"/>
      <c r="E49" s="75"/>
      <c r="F49" s="76"/>
      <c r="G49" s="76"/>
      <c r="H49" s="77"/>
      <c r="I49" s="78"/>
      <c r="J49" s="79"/>
      <c r="K49" s="80"/>
      <c r="L49" s="78"/>
      <c r="M49" s="79"/>
      <c r="N49" s="80"/>
      <c r="O49" s="78"/>
      <c r="P49" s="81"/>
      <c r="Q49" s="82"/>
      <c r="R49" s="83"/>
      <c r="S49" s="84"/>
      <c r="T49" s="85"/>
      <c r="U49" s="86"/>
      <c r="V49" s="78"/>
      <c r="W49" s="79"/>
      <c r="X49" s="42">
        <f t="shared" si="3"/>
        <v>0</v>
      </c>
      <c r="Y49" s="43">
        <f t="shared" si="4"/>
        <v>0</v>
      </c>
      <c r="Z49" s="44" t="str">
        <f t="shared" si="2"/>
        <v>YES</v>
      </c>
      <c r="AA49" s="92"/>
      <c r="AB49" s="88"/>
      <c r="AC49" s="88"/>
      <c r="AD49" s="89"/>
    </row>
    <row r="50" spans="1:30" s="48" customFormat="1" ht="18" customHeight="1" x14ac:dyDescent="0.2">
      <c r="A50" s="25">
        <v>21</v>
      </c>
      <c r="B50" s="90" t="s">
        <v>57</v>
      </c>
      <c r="C50" s="91">
        <v>10</v>
      </c>
      <c r="D50" s="74" t="s">
        <v>71</v>
      </c>
      <c r="E50" s="75">
        <v>1</v>
      </c>
      <c r="F50" s="76"/>
      <c r="G50" s="76">
        <f>250*2</f>
        <v>500</v>
      </c>
      <c r="H50" s="77">
        <f>+F50+G50</f>
        <v>500</v>
      </c>
      <c r="I50" s="78"/>
      <c r="J50" s="79"/>
      <c r="K50" s="80"/>
      <c r="L50" s="78"/>
      <c r="M50" s="79"/>
      <c r="N50" s="80"/>
      <c r="O50" s="78"/>
      <c r="P50" s="81"/>
      <c r="Q50" s="82"/>
      <c r="R50" s="83"/>
      <c r="S50" s="84"/>
      <c r="T50" s="85"/>
      <c r="U50" s="86"/>
      <c r="V50" s="78"/>
      <c r="W50" s="79"/>
      <c r="X50" s="42">
        <f t="shared" si="3"/>
        <v>0</v>
      </c>
      <c r="Y50" s="43">
        <f t="shared" si="4"/>
        <v>500</v>
      </c>
      <c r="Z50" s="44" t="str">
        <f t="shared" si="2"/>
        <v>YES</v>
      </c>
      <c r="AA50" s="92"/>
      <c r="AB50" s="88"/>
      <c r="AC50" s="88"/>
      <c r="AD50" s="89"/>
    </row>
    <row r="51" spans="1:30" s="48" customFormat="1" ht="18" customHeight="1" x14ac:dyDescent="0.2">
      <c r="B51" s="90" t="s">
        <v>58</v>
      </c>
      <c r="C51" s="91"/>
      <c r="D51" s="74" t="s">
        <v>76</v>
      </c>
      <c r="E51" s="75"/>
      <c r="F51" s="76"/>
      <c r="G51" s="76"/>
      <c r="H51" s="77"/>
      <c r="I51" s="78"/>
      <c r="J51" s="79"/>
      <c r="K51" s="80"/>
      <c r="L51" s="78"/>
      <c r="M51" s="79"/>
      <c r="N51" s="80"/>
      <c r="O51" s="78"/>
      <c r="P51" s="81"/>
      <c r="Q51" s="82"/>
      <c r="R51" s="83"/>
      <c r="S51" s="84"/>
      <c r="T51" s="85"/>
      <c r="U51" s="86"/>
      <c r="V51" s="78"/>
      <c r="W51" s="79"/>
      <c r="X51" s="42">
        <f t="shared" si="3"/>
        <v>0</v>
      </c>
      <c r="Y51" s="43">
        <f t="shared" si="4"/>
        <v>0</v>
      </c>
      <c r="Z51" s="44" t="str">
        <f t="shared" si="2"/>
        <v>YES</v>
      </c>
      <c r="AA51" s="92"/>
      <c r="AB51" s="88"/>
      <c r="AC51" s="88"/>
      <c r="AD51" s="89"/>
    </row>
    <row r="52" spans="1:30" s="48" customFormat="1" ht="18" customHeight="1" x14ac:dyDescent="0.2">
      <c r="B52" s="90"/>
      <c r="C52" s="91"/>
      <c r="D52" s="74"/>
      <c r="E52" s="75"/>
      <c r="F52" s="76"/>
      <c r="G52" s="76"/>
      <c r="H52" s="77"/>
      <c r="I52" s="78"/>
      <c r="J52" s="79"/>
      <c r="K52" s="80"/>
      <c r="L52" s="78"/>
      <c r="M52" s="79"/>
      <c r="N52" s="80"/>
      <c r="O52" s="78"/>
      <c r="P52" s="81"/>
      <c r="Q52" s="82"/>
      <c r="R52" s="83"/>
      <c r="S52" s="84"/>
      <c r="T52" s="85"/>
      <c r="U52" s="86"/>
      <c r="V52" s="78"/>
      <c r="W52" s="79"/>
      <c r="X52" s="42">
        <f t="shared" si="3"/>
        <v>0</v>
      </c>
      <c r="Y52" s="43">
        <f t="shared" si="4"/>
        <v>0</v>
      </c>
      <c r="Z52" s="44" t="str">
        <f t="shared" si="2"/>
        <v>YES</v>
      </c>
      <c r="AA52" s="92"/>
      <c r="AB52" s="88"/>
      <c r="AC52" s="88"/>
      <c r="AD52" s="89"/>
    </row>
    <row r="53" spans="1:30" s="48" customFormat="1" ht="18" customHeight="1" x14ac:dyDescent="0.2">
      <c r="B53" s="90"/>
      <c r="C53" s="91"/>
      <c r="D53" s="74"/>
      <c r="E53" s="75"/>
      <c r="F53" s="76"/>
      <c r="G53" s="76"/>
      <c r="H53" s="77"/>
      <c r="I53" s="78"/>
      <c r="J53" s="79"/>
      <c r="K53" s="80"/>
      <c r="L53" s="78"/>
      <c r="M53" s="79"/>
      <c r="N53" s="80"/>
      <c r="O53" s="78"/>
      <c r="P53" s="81"/>
      <c r="Q53" s="82"/>
      <c r="R53" s="83"/>
      <c r="S53" s="84"/>
      <c r="T53" s="85"/>
      <c r="U53" s="86"/>
      <c r="V53" s="78"/>
      <c r="W53" s="79"/>
      <c r="X53" s="42">
        <f t="shared" si="3"/>
        <v>0</v>
      </c>
      <c r="Y53" s="43">
        <f t="shared" si="4"/>
        <v>0</v>
      </c>
      <c r="Z53" s="44" t="str">
        <f t="shared" si="2"/>
        <v>YES</v>
      </c>
      <c r="AA53" s="92"/>
      <c r="AB53" s="88"/>
      <c r="AC53" s="88"/>
      <c r="AD53" s="89"/>
    </row>
    <row r="54" spans="1:30" s="48" customFormat="1" ht="18" customHeight="1" x14ac:dyDescent="0.2">
      <c r="B54" s="90"/>
      <c r="C54" s="91"/>
      <c r="D54" s="74"/>
      <c r="E54" s="75"/>
      <c r="F54" s="76"/>
      <c r="G54" s="76"/>
      <c r="H54" s="77"/>
      <c r="I54" s="78"/>
      <c r="J54" s="79"/>
      <c r="K54" s="80"/>
      <c r="L54" s="78"/>
      <c r="M54" s="79"/>
      <c r="N54" s="80"/>
      <c r="O54" s="78"/>
      <c r="P54" s="81"/>
      <c r="Q54" s="82"/>
      <c r="R54" s="83"/>
      <c r="S54" s="84"/>
      <c r="T54" s="85"/>
      <c r="U54" s="86"/>
      <c r="V54" s="78"/>
      <c r="W54" s="79"/>
      <c r="X54" s="42">
        <f t="shared" si="3"/>
        <v>0</v>
      </c>
      <c r="Y54" s="43">
        <f t="shared" si="4"/>
        <v>0</v>
      </c>
      <c r="Z54" s="44" t="str">
        <f t="shared" si="2"/>
        <v>YES</v>
      </c>
      <c r="AA54" s="92"/>
      <c r="AB54" s="88"/>
      <c r="AC54" s="88"/>
      <c r="AD54" s="89"/>
    </row>
    <row r="55" spans="1:30" s="48" customFormat="1" ht="18" customHeight="1" thickBot="1" x14ac:dyDescent="0.25">
      <c r="B55" s="93"/>
      <c r="C55" s="94"/>
      <c r="D55" s="95"/>
      <c r="E55" s="96"/>
      <c r="F55" s="97"/>
      <c r="G55" s="97"/>
      <c r="H55" s="98"/>
      <c r="I55" s="99"/>
      <c r="J55" s="100"/>
      <c r="K55" s="101"/>
      <c r="L55" s="99"/>
      <c r="M55" s="100"/>
      <c r="N55" s="101"/>
      <c r="O55" s="99"/>
      <c r="P55" s="102"/>
      <c r="Q55" s="103"/>
      <c r="R55" s="104"/>
      <c r="S55" s="105"/>
      <c r="T55" s="106"/>
      <c r="U55" s="107"/>
      <c r="V55" s="99"/>
      <c r="W55" s="100"/>
      <c r="X55" s="108">
        <f t="shared" si="3"/>
        <v>0</v>
      </c>
      <c r="Y55" s="109">
        <f t="shared" si="4"/>
        <v>0</v>
      </c>
      <c r="Z55" s="110" t="str">
        <f t="shared" si="2"/>
        <v>YES</v>
      </c>
      <c r="AA55" s="111"/>
      <c r="AB55" s="112"/>
      <c r="AC55" s="112"/>
      <c r="AD55" s="113"/>
    </row>
    <row r="56" spans="1:30" s="48" customFormat="1" ht="20.100000000000001" customHeight="1" x14ac:dyDescent="0.25">
      <c r="B56" s="25"/>
      <c r="D56" s="114"/>
      <c r="E56" s="115"/>
      <c r="F56" s="116">
        <f t="shared" ref="F56:N56" si="5">SUM(F7:F55)</f>
        <v>1290394.8999999999</v>
      </c>
      <c r="G56" s="116">
        <f t="shared" si="5"/>
        <v>197750</v>
      </c>
      <c r="H56" s="116">
        <f t="shared" si="5"/>
        <v>1488144.9</v>
      </c>
      <c r="I56" s="117">
        <f t="shared" si="5"/>
        <v>0</v>
      </c>
      <c r="J56" s="117">
        <f t="shared" si="5"/>
        <v>0</v>
      </c>
      <c r="K56" s="117">
        <f t="shared" si="5"/>
        <v>0</v>
      </c>
      <c r="L56" s="117">
        <f t="shared" si="5"/>
        <v>0</v>
      </c>
      <c r="M56" s="117">
        <f t="shared" si="5"/>
        <v>0</v>
      </c>
      <c r="N56" s="117">
        <f t="shared" si="5"/>
        <v>0</v>
      </c>
      <c r="O56" s="117"/>
      <c r="P56" s="117">
        <f t="shared" ref="P56:Y56" si="6">SUM(P7:P55)</f>
        <v>0</v>
      </c>
      <c r="Q56" s="117">
        <f t="shared" si="6"/>
        <v>0</v>
      </c>
      <c r="R56" s="117">
        <f t="shared" si="6"/>
        <v>0</v>
      </c>
      <c r="S56" s="117">
        <f t="shared" si="6"/>
        <v>0</v>
      </c>
      <c r="T56" s="117">
        <f t="shared" si="6"/>
        <v>0</v>
      </c>
      <c r="U56" s="117">
        <f t="shared" si="6"/>
        <v>0</v>
      </c>
      <c r="V56" s="117">
        <f t="shared" si="6"/>
        <v>0</v>
      </c>
      <c r="W56" s="117">
        <f t="shared" si="6"/>
        <v>0</v>
      </c>
      <c r="X56" s="118">
        <f t="shared" si="6"/>
        <v>0</v>
      </c>
      <c r="Y56" s="118">
        <f t="shared" si="6"/>
        <v>1488144.9</v>
      </c>
      <c r="Z56" s="119"/>
      <c r="AA56" s="120"/>
      <c r="AB56" s="120"/>
    </row>
    <row r="57" spans="1:30" s="48" customFormat="1" ht="20.100000000000001" customHeight="1" thickBot="1" x14ac:dyDescent="0.3">
      <c r="B57" s="25"/>
      <c r="D57" s="121"/>
      <c r="E57" s="122"/>
      <c r="F57" s="123"/>
      <c r="G57" s="123"/>
      <c r="H57" s="124"/>
      <c r="I57" s="125"/>
      <c r="J57" s="125"/>
      <c r="K57" s="126"/>
      <c r="L57" s="126"/>
      <c r="M57" s="126"/>
      <c r="N57" s="126"/>
      <c r="O57" s="127"/>
      <c r="P57" s="117"/>
      <c r="Q57" s="117"/>
      <c r="R57" s="117"/>
      <c r="S57" s="117"/>
      <c r="T57" s="117"/>
      <c r="U57" s="117"/>
      <c r="V57" s="117"/>
      <c r="W57" s="117"/>
      <c r="X57" s="128"/>
      <c r="Y57" s="128"/>
      <c r="Z57" s="119"/>
      <c r="AA57" s="120"/>
      <c r="AB57" s="120"/>
    </row>
    <row r="58" spans="1:30" s="48" customFormat="1" ht="20.100000000000001" customHeight="1" thickBot="1" x14ac:dyDescent="0.3">
      <c r="B58" s="25"/>
      <c r="D58" s="129" t="s">
        <v>3</v>
      </c>
      <c r="E58" s="130"/>
      <c r="F58" s="131"/>
      <c r="G58" s="131"/>
      <c r="H58" s="132">
        <f>SUM(H56)</f>
        <v>1488144.9</v>
      </c>
      <c r="I58" s="197">
        <f>SUM(I56:K56)</f>
        <v>0</v>
      </c>
      <c r="J58" s="198"/>
      <c r="K58" s="198"/>
      <c r="L58" s="204">
        <f>SUM(L56:N56)</f>
        <v>0</v>
      </c>
      <c r="M58" s="201"/>
      <c r="N58" s="201"/>
      <c r="O58" s="133"/>
      <c r="P58" s="197">
        <f>SUM(P56:W56)</f>
        <v>0</v>
      </c>
      <c r="Q58" s="201"/>
      <c r="R58" s="201"/>
      <c r="S58" s="201"/>
      <c r="T58" s="201"/>
      <c r="U58" s="201"/>
      <c r="V58" s="201"/>
      <c r="W58" s="201"/>
      <c r="X58" s="134">
        <f>SUM(I58:W58)</f>
        <v>0</v>
      </c>
      <c r="Y58" s="135"/>
      <c r="Z58" s="136"/>
      <c r="AA58" s="137"/>
      <c r="AB58" s="137"/>
    </row>
    <row r="59" spans="1:30" s="48" customFormat="1" ht="20.100000000000001" customHeight="1" thickBot="1" x14ac:dyDescent="0.3">
      <c r="B59" s="25"/>
      <c r="D59" s="129" t="s">
        <v>4</v>
      </c>
      <c r="E59" s="130"/>
      <c r="F59" s="131"/>
      <c r="G59" s="131"/>
      <c r="H59" s="138"/>
      <c r="I59" s="199" t="e">
        <f>I58/X58</f>
        <v>#DIV/0!</v>
      </c>
      <c r="J59" s="200"/>
      <c r="K59" s="200"/>
      <c r="L59" s="205" t="e">
        <f>L58/X58</f>
        <v>#DIV/0!</v>
      </c>
      <c r="M59" s="202"/>
      <c r="N59" s="202"/>
      <c r="O59" s="139"/>
      <c r="P59" s="199" t="e">
        <f>P58/X58</f>
        <v>#DIV/0!</v>
      </c>
      <c r="Q59" s="202"/>
      <c r="R59" s="202"/>
      <c r="S59" s="202"/>
      <c r="T59" s="202"/>
      <c r="U59" s="202"/>
      <c r="V59" s="202"/>
      <c r="W59" s="202"/>
      <c r="X59" s="140" t="e">
        <f>SUM(I59:W59)</f>
        <v>#DIV/0!</v>
      </c>
      <c r="Y59" s="141"/>
      <c r="Z59" s="142"/>
      <c r="AA59" s="143"/>
      <c r="AB59" s="143"/>
    </row>
    <row r="60" spans="1:30" s="48" customFormat="1" ht="20.100000000000001" customHeight="1" x14ac:dyDescent="0.25">
      <c r="B60" s="25"/>
      <c r="D60" s="21"/>
      <c r="E60" s="144"/>
      <c r="F60" s="145"/>
      <c r="G60" s="145"/>
      <c r="H60" s="146"/>
      <c r="I60" s="147"/>
      <c r="J60" s="147"/>
      <c r="K60" s="148"/>
      <c r="L60" s="148"/>
      <c r="M60" s="148"/>
      <c r="N60" s="148"/>
      <c r="O60" s="148"/>
      <c r="P60" s="149"/>
      <c r="Q60" s="149"/>
      <c r="R60" s="149"/>
      <c r="S60" s="149"/>
      <c r="T60" s="148"/>
      <c r="U60" s="148"/>
      <c r="V60" s="148"/>
      <c r="W60" s="148"/>
      <c r="X60" s="150"/>
      <c r="Y60" s="150"/>
    </row>
    <row r="61" spans="1:30" s="48" customFormat="1" ht="20.100000000000001" customHeight="1" x14ac:dyDescent="0.25">
      <c r="B61" s="25"/>
      <c r="D61" s="21"/>
      <c r="E61" s="144"/>
      <c r="F61" s="145"/>
      <c r="G61" s="145"/>
      <c r="H61" s="118"/>
      <c r="I61" s="151" t="s">
        <v>20</v>
      </c>
      <c r="J61" s="147"/>
      <c r="K61" s="148"/>
      <c r="L61" s="148"/>
      <c r="M61" s="148"/>
      <c r="N61" s="148"/>
      <c r="O61" s="148"/>
      <c r="P61" s="149"/>
      <c r="Q61" s="149"/>
      <c r="R61" s="149"/>
      <c r="S61" s="149"/>
      <c r="T61" s="148"/>
      <c r="U61" s="148"/>
      <c r="V61" s="148"/>
      <c r="W61" s="148"/>
      <c r="X61" s="150"/>
      <c r="Y61" s="150"/>
    </row>
    <row r="62" spans="1:30" s="48" customFormat="1" ht="20.100000000000001" customHeight="1" x14ac:dyDescent="0.25">
      <c r="B62" s="25"/>
      <c r="D62" s="21"/>
      <c r="E62" s="144"/>
      <c r="F62" s="145"/>
      <c r="G62" s="145"/>
      <c r="H62" s="118"/>
      <c r="I62" s="147"/>
      <c r="J62" s="147"/>
      <c r="K62" s="148"/>
      <c r="L62" s="148"/>
      <c r="M62" s="148"/>
      <c r="N62" s="148"/>
      <c r="O62" s="148"/>
      <c r="P62" s="149"/>
      <c r="Q62" s="149"/>
      <c r="R62" s="149"/>
      <c r="S62" s="149"/>
      <c r="T62" s="148"/>
      <c r="U62" s="148"/>
      <c r="V62" s="148"/>
      <c r="W62" s="148"/>
      <c r="X62" s="150"/>
      <c r="Y62" s="150"/>
    </row>
    <row r="63" spans="1:30" s="48" customFormat="1" ht="20.100000000000001" customHeight="1" x14ac:dyDescent="0.25">
      <c r="B63" s="25"/>
      <c r="D63" s="152" t="s">
        <v>17</v>
      </c>
      <c r="E63" s="153">
        <f>H63/$H$67</f>
        <v>0.34956102056997274</v>
      </c>
      <c r="F63" s="154"/>
      <c r="G63" s="154"/>
      <c r="H63" s="146">
        <v>520197.45</v>
      </c>
      <c r="I63" s="147"/>
      <c r="J63" s="147"/>
      <c r="K63" s="148"/>
      <c r="L63" s="148"/>
      <c r="M63" s="148"/>
      <c r="N63" s="148"/>
      <c r="O63" s="148"/>
      <c r="P63" s="149"/>
      <c r="Q63" s="149"/>
      <c r="R63" s="149"/>
      <c r="S63" s="149"/>
      <c r="T63" s="148"/>
      <c r="U63" s="148"/>
      <c r="V63" s="148"/>
      <c r="W63" s="148"/>
      <c r="X63" s="150"/>
      <c r="Y63" s="150"/>
    </row>
    <row r="64" spans="1:30" s="48" customFormat="1" ht="20.100000000000001" customHeight="1" x14ac:dyDescent="0.25">
      <c r="B64" s="25"/>
      <c r="D64" s="152" t="s">
        <v>18</v>
      </c>
      <c r="E64" s="153">
        <f t="shared" ref="E64:E67" si="7">H64/$H$67</f>
        <v>0.34956102056997274</v>
      </c>
      <c r="F64" s="154"/>
      <c r="G64" s="154"/>
      <c r="H64" s="146">
        <v>520197.45</v>
      </c>
      <c r="I64" s="147"/>
      <c r="J64" s="147"/>
      <c r="K64" s="148"/>
      <c r="L64" s="148"/>
      <c r="M64" s="148"/>
      <c r="N64" s="148"/>
      <c r="O64" s="148"/>
      <c r="P64" s="149"/>
      <c r="Q64" s="149"/>
      <c r="R64" s="149"/>
      <c r="S64" s="149"/>
      <c r="T64" s="148"/>
      <c r="U64" s="148"/>
      <c r="V64" s="148"/>
      <c r="W64" s="148"/>
      <c r="X64" s="150"/>
      <c r="Y64" s="150"/>
    </row>
    <row r="65" spans="2:25" s="48" customFormat="1" ht="20.100000000000001" customHeight="1" x14ac:dyDescent="0.25">
      <c r="B65" s="25"/>
      <c r="D65" s="152" t="s">
        <v>19</v>
      </c>
      <c r="E65" s="153">
        <f t="shared" si="7"/>
        <v>0.16799439355670273</v>
      </c>
      <c r="F65" s="154"/>
      <c r="G65" s="154"/>
      <c r="H65" s="146">
        <v>250000</v>
      </c>
      <c r="I65" s="147"/>
      <c r="J65" s="147"/>
      <c r="K65" s="148"/>
      <c r="L65" s="148"/>
      <c r="M65" s="148"/>
      <c r="N65" s="148"/>
      <c r="O65" s="148"/>
      <c r="P65" s="149"/>
      <c r="Q65" s="149"/>
      <c r="R65" s="149"/>
      <c r="S65" s="149"/>
      <c r="T65" s="148"/>
      <c r="U65" s="148"/>
      <c r="V65" s="148"/>
      <c r="W65" s="148"/>
      <c r="X65" s="150"/>
      <c r="Y65" s="150"/>
    </row>
    <row r="66" spans="2:25" s="48" customFormat="1" ht="20.100000000000001" customHeight="1" x14ac:dyDescent="0.25">
      <c r="B66" s="25"/>
      <c r="D66" s="152" t="s">
        <v>21</v>
      </c>
      <c r="E66" s="153">
        <f t="shared" si="7"/>
        <v>0.13288356530335185</v>
      </c>
      <c r="F66" s="154"/>
      <c r="G66" s="154"/>
      <c r="H66" s="146">
        <v>197750</v>
      </c>
      <c r="I66" s="147"/>
      <c r="J66" s="147"/>
      <c r="K66" s="148"/>
      <c r="L66" s="148"/>
      <c r="M66" s="148"/>
      <c r="N66" s="148"/>
      <c r="O66" s="148"/>
      <c r="P66" s="149"/>
      <c r="Q66" s="149"/>
      <c r="R66" s="149"/>
      <c r="S66" s="149"/>
      <c r="T66" s="148"/>
      <c r="U66" s="148"/>
      <c r="V66" s="148"/>
      <c r="W66" s="148"/>
      <c r="X66" s="150"/>
      <c r="Y66" s="150"/>
    </row>
    <row r="67" spans="2:25" s="48" customFormat="1" ht="20.100000000000001" customHeight="1" x14ac:dyDescent="0.25">
      <c r="B67" s="25"/>
      <c r="D67" s="152" t="s">
        <v>22</v>
      </c>
      <c r="E67" s="153">
        <f t="shared" si="7"/>
        <v>1</v>
      </c>
      <c r="F67" s="154"/>
      <c r="G67" s="154"/>
      <c r="H67" s="146">
        <f>SUM(H63:H66)</f>
        <v>1488144.9</v>
      </c>
      <c r="I67" s="147"/>
      <c r="J67" s="147"/>
      <c r="K67" s="148"/>
      <c r="L67" s="148"/>
      <c r="M67" s="148"/>
      <c r="N67" s="148"/>
      <c r="O67" s="148"/>
      <c r="P67" s="149"/>
      <c r="Q67" s="149"/>
      <c r="R67" s="149"/>
      <c r="S67" s="149"/>
      <c r="T67" s="148"/>
      <c r="U67" s="148"/>
      <c r="V67" s="148"/>
      <c r="W67" s="148"/>
      <c r="X67" s="150"/>
      <c r="Y67" s="150"/>
    </row>
  </sheetData>
  <mergeCells count="20">
    <mergeCell ref="E4:H5"/>
    <mergeCell ref="D4:D5"/>
    <mergeCell ref="AD4:AD5"/>
    <mergeCell ref="X4:X5"/>
    <mergeCell ref="AB4:AB5"/>
    <mergeCell ref="AC4:AC5"/>
    <mergeCell ref="I5:K5"/>
    <mergeCell ref="I4:K4"/>
    <mergeCell ref="O4:W4"/>
    <mergeCell ref="P5:T5"/>
    <mergeCell ref="I58:K58"/>
    <mergeCell ref="I59:K59"/>
    <mergeCell ref="P58:W58"/>
    <mergeCell ref="P59:W59"/>
    <mergeCell ref="L4:N4"/>
    <mergeCell ref="L5:N5"/>
    <mergeCell ref="L58:N58"/>
    <mergeCell ref="L59:N59"/>
    <mergeCell ref="U5:W5"/>
    <mergeCell ref="O5:O6"/>
  </mergeCells>
  <phoneticPr fontId="0" type="noConversion"/>
  <pageMargins left="0.42" right="0.31" top="0.32" bottom="0.38" header="0.22" footer="0.21"/>
  <pageSetup paperSize="5" scale="42" fitToHeight="0" orientation="landscape" r:id="rId1"/>
  <headerFooter alignWithMargins="0">
    <oddFooter>&amp;RMarch 8 2018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9"/>
  <sheetViews>
    <sheetView tabSelected="1" view="pageLayout" topLeftCell="A34" zoomScale="50" zoomScaleNormal="85" zoomScalePageLayoutView="50" workbookViewId="0">
      <selection activeCell="X79" sqref="X79"/>
    </sheetView>
  </sheetViews>
  <sheetFormatPr defaultRowHeight="18.75" customHeight="1" x14ac:dyDescent="0.2"/>
  <cols>
    <col min="1" max="1" width="6.28515625" customWidth="1"/>
    <col min="2" max="2" width="26.28515625" style="6" customWidth="1"/>
    <col min="3" max="3" width="7.85546875" customWidth="1"/>
    <col min="4" max="4" width="40.5703125" style="4" customWidth="1"/>
    <col min="5" max="5" width="11.140625" style="8" customWidth="1"/>
    <col min="6" max="6" width="15.7109375" style="10" customWidth="1"/>
    <col min="7" max="7" width="13.28515625" style="10" customWidth="1"/>
    <col min="8" max="8" width="15.85546875" style="11" customWidth="1"/>
    <col min="9" max="9" width="15.42578125" style="11" customWidth="1"/>
    <col min="10" max="10" width="17.42578125" style="11" customWidth="1"/>
    <col min="11" max="11" width="15" style="11" customWidth="1"/>
    <col min="12" max="12" width="13.5703125" style="11" customWidth="1"/>
    <col min="13" max="13" width="16.28515625" style="11" customWidth="1"/>
    <col min="14" max="14" width="14.85546875" style="11" customWidth="1"/>
    <col min="15" max="15" width="18.85546875" style="2" customWidth="1"/>
    <col min="16" max="16" width="15.85546875" style="13" customWidth="1"/>
    <col min="17" max="17" width="15.7109375" style="13" customWidth="1"/>
    <col min="18" max="18" width="15" style="13" customWidth="1"/>
    <col min="19" max="19" width="16.42578125" style="11" customWidth="1"/>
    <col min="20" max="20" width="13.42578125" style="11" customWidth="1"/>
    <col min="21" max="21" width="15.42578125" style="11" customWidth="1"/>
    <col min="22" max="22" width="15" style="12" customWidth="1"/>
    <col min="23" max="23" width="15.5703125" style="12" customWidth="1"/>
    <col min="24" max="24" width="16" customWidth="1"/>
    <col min="25" max="25" width="11.42578125" customWidth="1"/>
    <col min="26" max="26" width="16.28515625" customWidth="1"/>
    <col min="27" max="27" width="16" customWidth="1"/>
  </cols>
  <sheetData>
    <row r="1" spans="1:29" s="48" customFormat="1" ht="18.75" customHeight="1" x14ac:dyDescent="0.3">
      <c r="B1" s="25"/>
      <c r="D1" s="196" t="s">
        <v>103</v>
      </c>
      <c r="E1" s="144"/>
      <c r="F1" s="145"/>
      <c r="G1" s="145"/>
      <c r="H1" s="146"/>
      <c r="I1" s="146"/>
      <c r="J1" s="146"/>
      <c r="K1" s="146"/>
      <c r="L1" s="146"/>
      <c r="M1" s="146"/>
      <c r="N1" s="146"/>
      <c r="O1" s="148"/>
      <c r="P1" s="192"/>
      <c r="Q1" s="192"/>
      <c r="R1" s="192"/>
      <c r="S1" s="146"/>
      <c r="T1" s="146"/>
      <c r="U1" s="146"/>
      <c r="V1" s="150"/>
      <c r="W1" s="150"/>
    </row>
    <row r="2" spans="1:29" s="48" customFormat="1" ht="18.75" customHeight="1" x14ac:dyDescent="0.25">
      <c r="B2" s="25"/>
      <c r="D2" s="21"/>
      <c r="E2" s="144"/>
      <c r="F2" s="145"/>
      <c r="G2" s="145"/>
      <c r="H2" s="146"/>
      <c r="I2" s="146"/>
      <c r="J2" s="146"/>
      <c r="K2" s="146"/>
      <c r="L2" s="146"/>
      <c r="M2" s="146"/>
      <c r="N2" s="146"/>
      <c r="O2" s="148"/>
      <c r="P2" s="192"/>
      <c r="Q2" s="192"/>
      <c r="R2" s="192"/>
      <c r="S2" s="146"/>
      <c r="T2" s="146"/>
      <c r="U2" s="146"/>
      <c r="V2" s="150"/>
      <c r="W2" s="150"/>
    </row>
    <row r="3" spans="1:29" s="48" customFormat="1" ht="18.75" customHeight="1" thickBot="1" x14ac:dyDescent="0.3">
      <c r="B3" s="25"/>
      <c r="D3" s="3" t="s">
        <v>25</v>
      </c>
      <c r="E3" s="7"/>
      <c r="F3" s="9"/>
      <c r="G3" s="9"/>
      <c r="H3" s="146"/>
      <c r="I3" s="146"/>
      <c r="J3" s="146"/>
      <c r="K3" s="146"/>
      <c r="L3" s="146"/>
      <c r="M3" s="146"/>
      <c r="N3" s="146"/>
      <c r="O3" s="148"/>
      <c r="P3" s="192"/>
      <c r="Q3" s="192"/>
      <c r="R3" s="192"/>
      <c r="S3" s="146"/>
      <c r="T3" s="146"/>
      <c r="U3" s="146"/>
      <c r="V3" s="150"/>
      <c r="W3" s="150"/>
    </row>
    <row r="4" spans="1:29" s="14" customFormat="1" ht="23.25" customHeight="1" thickBot="1" x14ac:dyDescent="0.3">
      <c r="B4" s="15"/>
      <c r="C4" s="16"/>
      <c r="D4" s="212" t="s">
        <v>32</v>
      </c>
      <c r="E4" s="206" t="s">
        <v>31</v>
      </c>
      <c r="F4" s="207"/>
      <c r="G4" s="207"/>
      <c r="H4" s="208"/>
      <c r="I4" s="216" t="s">
        <v>33</v>
      </c>
      <c r="J4" s="216"/>
      <c r="K4" s="216"/>
      <c r="L4" s="216" t="s">
        <v>34</v>
      </c>
      <c r="M4" s="216"/>
      <c r="N4" s="216"/>
      <c r="O4" s="203" t="s">
        <v>35</v>
      </c>
      <c r="P4" s="203"/>
      <c r="Q4" s="203"/>
      <c r="R4" s="203"/>
      <c r="S4" s="203"/>
      <c r="T4" s="203"/>
      <c r="U4" s="203"/>
      <c r="V4" s="215"/>
      <c r="W4" s="17"/>
      <c r="X4" s="18"/>
      <c r="Y4" s="18"/>
      <c r="Z4" s="214"/>
      <c r="AA4" s="214"/>
      <c r="AB4" s="21"/>
      <c r="AC4" s="21"/>
    </row>
    <row r="5" spans="1:29" s="14" customFormat="1" ht="23.25" customHeight="1" thickBot="1" x14ac:dyDescent="0.3">
      <c r="B5" s="15"/>
      <c r="C5" s="16"/>
      <c r="D5" s="213"/>
      <c r="E5" s="209"/>
      <c r="F5" s="210"/>
      <c r="G5" s="210"/>
      <c r="H5" s="211"/>
      <c r="I5" s="216" t="s">
        <v>1</v>
      </c>
      <c r="J5" s="216"/>
      <c r="K5" s="216"/>
      <c r="L5" s="216" t="s">
        <v>1</v>
      </c>
      <c r="M5" s="216"/>
      <c r="N5" s="216"/>
      <c r="O5" s="203" t="s">
        <v>8</v>
      </c>
      <c r="P5" s="216" t="s">
        <v>1</v>
      </c>
      <c r="Q5" s="216"/>
      <c r="R5" s="216"/>
      <c r="S5" s="216" t="s">
        <v>2</v>
      </c>
      <c r="T5" s="216"/>
      <c r="U5" s="216"/>
      <c r="V5" s="215"/>
      <c r="W5" s="19"/>
      <c r="X5" s="20"/>
      <c r="Y5" s="20"/>
      <c r="Z5" s="214"/>
      <c r="AA5" s="214"/>
      <c r="AB5" s="21"/>
      <c r="AC5" s="21"/>
    </row>
    <row r="6" spans="1:29" s="14" customFormat="1" ht="51" customHeight="1" thickBot="1" x14ac:dyDescent="0.3">
      <c r="A6" s="21" t="s">
        <v>40</v>
      </c>
      <c r="B6" s="15" t="s">
        <v>39</v>
      </c>
      <c r="C6" s="16" t="s">
        <v>7</v>
      </c>
      <c r="D6" s="22" t="s">
        <v>0</v>
      </c>
      <c r="E6" s="22" t="s">
        <v>10</v>
      </c>
      <c r="F6" s="23" t="s">
        <v>26</v>
      </c>
      <c r="G6" s="23" t="s">
        <v>27</v>
      </c>
      <c r="H6" s="23" t="s">
        <v>28</v>
      </c>
      <c r="I6" s="23" t="s">
        <v>13</v>
      </c>
      <c r="J6" s="23" t="s">
        <v>14</v>
      </c>
      <c r="K6" s="23" t="s">
        <v>23</v>
      </c>
      <c r="L6" s="23" t="s">
        <v>13</v>
      </c>
      <c r="M6" s="23" t="s">
        <v>14</v>
      </c>
      <c r="N6" s="23" t="s">
        <v>23</v>
      </c>
      <c r="O6" s="203"/>
      <c r="P6" s="23" t="s">
        <v>13</v>
      </c>
      <c r="Q6" s="23" t="s">
        <v>14</v>
      </c>
      <c r="R6" s="23" t="s">
        <v>23</v>
      </c>
      <c r="S6" s="23" t="s">
        <v>13</v>
      </c>
      <c r="T6" s="23" t="s">
        <v>14</v>
      </c>
      <c r="U6" s="23" t="s">
        <v>23</v>
      </c>
      <c r="V6" s="23" t="s">
        <v>9</v>
      </c>
      <c r="W6" s="23" t="s">
        <v>11</v>
      </c>
      <c r="X6" s="22" t="s">
        <v>12</v>
      </c>
      <c r="Y6" s="22" t="s">
        <v>15</v>
      </c>
      <c r="Z6" s="22" t="s">
        <v>6</v>
      </c>
      <c r="AA6" s="22" t="s">
        <v>5</v>
      </c>
      <c r="AB6" s="21"/>
      <c r="AC6" s="21"/>
    </row>
    <row r="7" spans="1:29" s="48" customFormat="1" ht="20.100000000000001" customHeight="1" x14ac:dyDescent="0.25">
      <c r="A7" s="25">
        <v>13</v>
      </c>
      <c r="B7" s="26" t="s">
        <v>29</v>
      </c>
      <c r="C7" s="27"/>
      <c r="D7" s="28"/>
      <c r="E7" s="29"/>
      <c r="F7" s="30"/>
      <c r="G7" s="30"/>
      <c r="H7" s="31"/>
      <c r="I7" s="156"/>
      <c r="J7" s="157"/>
      <c r="K7" s="158"/>
      <c r="L7" s="156"/>
      <c r="M7" s="157"/>
      <c r="N7" s="158"/>
      <c r="O7" s="32"/>
      <c r="P7" s="159"/>
      <c r="Q7" s="160"/>
      <c r="R7" s="161"/>
      <c r="S7" s="162"/>
      <c r="T7" s="156"/>
      <c r="U7" s="163"/>
      <c r="V7" s="42">
        <f>SUM(I7:U7)</f>
        <v>0</v>
      </c>
      <c r="W7" s="43">
        <f t="shared" ref="W7:W38" si="0">SUM(H7-V7)</f>
        <v>0</v>
      </c>
      <c r="X7" s="44" t="str">
        <f>IF(OR(W7&gt;50000,W7&lt;-50000,V7=0),"YES","NO" )</f>
        <v>YES</v>
      </c>
      <c r="Y7" s="45"/>
      <c r="Z7" s="46"/>
      <c r="AA7" s="47"/>
    </row>
    <row r="8" spans="1:29" s="48" customFormat="1" ht="20.100000000000001" customHeight="1" x14ac:dyDescent="0.2">
      <c r="B8" s="49" t="s">
        <v>36</v>
      </c>
      <c r="C8" s="27"/>
      <c r="D8" s="28"/>
      <c r="E8" s="29"/>
      <c r="F8" s="30"/>
      <c r="G8" s="30"/>
      <c r="H8" s="31"/>
      <c r="I8" s="156"/>
      <c r="J8" s="157"/>
      <c r="K8" s="158"/>
      <c r="L8" s="156"/>
      <c r="M8" s="157"/>
      <c r="N8" s="158"/>
      <c r="O8" s="32"/>
      <c r="P8" s="159"/>
      <c r="Q8" s="160"/>
      <c r="R8" s="164"/>
      <c r="S8" s="162"/>
      <c r="T8" s="156"/>
      <c r="U8" s="157"/>
      <c r="V8" s="42">
        <f>SUM(I8:U8)</f>
        <v>0</v>
      </c>
      <c r="W8" s="43">
        <f t="shared" si="0"/>
        <v>0</v>
      </c>
      <c r="X8" s="44" t="str">
        <f t="shared" ref="X8:X55" si="1">IF(OR(W8&gt;50000,W8&lt;-50000,V8=0),"YES","NO" )</f>
        <v>YES</v>
      </c>
      <c r="Y8" s="45"/>
      <c r="Z8" s="46"/>
      <c r="AA8" s="47"/>
    </row>
    <row r="9" spans="1:29" s="48" customFormat="1" ht="20.100000000000001" customHeight="1" x14ac:dyDescent="0.2">
      <c r="B9" s="49" t="s">
        <v>37</v>
      </c>
      <c r="C9" s="27"/>
      <c r="D9" s="28"/>
      <c r="E9" s="29"/>
      <c r="F9" s="30"/>
      <c r="G9" s="30"/>
      <c r="H9" s="31"/>
      <c r="I9" s="156"/>
      <c r="J9" s="157"/>
      <c r="K9" s="158"/>
      <c r="L9" s="156"/>
      <c r="M9" s="157"/>
      <c r="N9" s="158"/>
      <c r="O9" s="32"/>
      <c r="P9" s="159"/>
      <c r="Q9" s="160"/>
      <c r="R9" s="164"/>
      <c r="S9" s="162"/>
      <c r="T9" s="156"/>
      <c r="U9" s="157"/>
      <c r="V9" s="42">
        <f>SUM(I9:U9)</f>
        <v>0</v>
      </c>
      <c r="W9" s="43">
        <f t="shared" si="0"/>
        <v>0</v>
      </c>
      <c r="X9" s="44" t="str">
        <f t="shared" si="1"/>
        <v>YES</v>
      </c>
      <c r="Y9" s="45"/>
      <c r="Z9" s="46"/>
      <c r="AA9" s="47"/>
    </row>
    <row r="10" spans="1:29" s="48" customFormat="1" ht="20.100000000000001" customHeight="1" x14ac:dyDescent="0.2">
      <c r="B10" s="49" t="s">
        <v>38</v>
      </c>
      <c r="C10" s="27"/>
      <c r="D10" s="28"/>
      <c r="E10" s="29"/>
      <c r="F10" s="30"/>
      <c r="G10" s="30"/>
      <c r="H10" s="31"/>
      <c r="I10" s="156"/>
      <c r="J10" s="157"/>
      <c r="K10" s="158"/>
      <c r="L10" s="156"/>
      <c r="M10" s="157"/>
      <c r="N10" s="158"/>
      <c r="O10" s="32"/>
      <c r="P10" s="159"/>
      <c r="Q10" s="160"/>
      <c r="R10" s="164"/>
      <c r="S10" s="162"/>
      <c r="T10" s="156"/>
      <c r="U10" s="157"/>
      <c r="V10" s="42">
        <f>SUM(I10:U10)</f>
        <v>0</v>
      </c>
      <c r="W10" s="43">
        <f t="shared" si="0"/>
        <v>0</v>
      </c>
      <c r="X10" s="44" t="str">
        <f t="shared" si="1"/>
        <v>YES</v>
      </c>
      <c r="Y10" s="45"/>
      <c r="Z10" s="46"/>
      <c r="AA10" s="47"/>
    </row>
    <row r="11" spans="1:29" s="48" customFormat="1" ht="20.100000000000001" customHeight="1" x14ac:dyDescent="0.2">
      <c r="B11" s="49"/>
      <c r="C11" s="27"/>
      <c r="D11" s="28"/>
      <c r="E11" s="29"/>
      <c r="F11" s="30"/>
      <c r="G11" s="30"/>
      <c r="H11" s="31"/>
      <c r="I11" s="156"/>
      <c r="J11" s="157"/>
      <c r="K11" s="158"/>
      <c r="L11" s="156"/>
      <c r="M11" s="157"/>
      <c r="N11" s="158"/>
      <c r="O11" s="32"/>
      <c r="P11" s="159"/>
      <c r="Q11" s="160"/>
      <c r="R11" s="164"/>
      <c r="S11" s="162"/>
      <c r="T11" s="156"/>
      <c r="U11" s="157"/>
      <c r="V11" s="42">
        <f>SUM(I11:U11)</f>
        <v>0</v>
      </c>
      <c r="W11" s="43">
        <f t="shared" si="0"/>
        <v>0</v>
      </c>
      <c r="X11" s="44" t="str">
        <f t="shared" si="1"/>
        <v>YES</v>
      </c>
      <c r="Y11" s="45"/>
      <c r="Z11" s="46"/>
      <c r="AA11" s="47"/>
    </row>
    <row r="12" spans="1:29" s="48" customFormat="1" ht="20.100000000000001" customHeight="1" x14ac:dyDescent="0.2">
      <c r="B12" s="49"/>
      <c r="C12" s="27">
        <v>1</v>
      </c>
      <c r="D12" s="28" t="s">
        <v>59</v>
      </c>
      <c r="E12" s="29">
        <v>1</v>
      </c>
      <c r="F12" s="30">
        <f>500000*1.4*1*1.0341</f>
        <v>723870</v>
      </c>
      <c r="G12" s="30">
        <f>125000*1.4</f>
        <v>175000</v>
      </c>
      <c r="H12" s="31">
        <f>+F12+G12</f>
        <v>898870</v>
      </c>
      <c r="I12" s="156"/>
      <c r="J12" s="157">
        <f>262500*1.3254</f>
        <v>347917.5</v>
      </c>
      <c r="K12" s="158"/>
      <c r="L12" s="156"/>
      <c r="M12" s="157">
        <f>262500*1.3254</f>
        <v>347917.5</v>
      </c>
      <c r="N12" s="158"/>
      <c r="O12" s="32" t="s">
        <v>79</v>
      </c>
      <c r="P12" s="159"/>
      <c r="Q12" s="160"/>
      <c r="R12" s="164"/>
      <c r="S12" s="162"/>
      <c r="T12" s="156">
        <f>150000*1.3254</f>
        <v>198810</v>
      </c>
      <c r="U12" s="157"/>
      <c r="V12" s="42">
        <f>SUM(I12:U12)+SUM(I13:U13)</f>
        <v>918372.97349999996</v>
      </c>
      <c r="W12" s="43">
        <f t="shared" si="0"/>
        <v>-19502.973499999964</v>
      </c>
      <c r="X12" s="44" t="str">
        <f t="shared" si="1"/>
        <v>NO</v>
      </c>
      <c r="Y12" s="45">
        <v>1</v>
      </c>
      <c r="Z12" s="165" t="s">
        <v>77</v>
      </c>
      <c r="AA12" s="47">
        <v>5100234123</v>
      </c>
    </row>
    <row r="13" spans="1:29" s="48" customFormat="1" ht="20.100000000000001" customHeight="1" x14ac:dyDescent="0.2">
      <c r="B13" s="49"/>
      <c r="C13" s="27"/>
      <c r="D13" s="28" t="s">
        <v>72</v>
      </c>
      <c r="E13" s="29"/>
      <c r="F13" s="30"/>
      <c r="G13" s="30"/>
      <c r="H13" s="31"/>
      <c r="I13" s="156"/>
      <c r="J13" s="157">
        <f>+J12*0.0341</f>
        <v>11863.98675</v>
      </c>
      <c r="K13" s="158"/>
      <c r="L13" s="156"/>
      <c r="M13" s="157">
        <f>+M12*0.0341</f>
        <v>11863.98675</v>
      </c>
      <c r="N13" s="158"/>
      <c r="O13" s="32" t="s">
        <v>80</v>
      </c>
      <c r="P13" s="159"/>
      <c r="Q13" s="160"/>
      <c r="R13" s="164"/>
      <c r="S13" s="162"/>
      <c r="T13" s="156"/>
      <c r="U13" s="157"/>
      <c r="V13" s="42">
        <v>0</v>
      </c>
      <c r="W13" s="43">
        <f t="shared" si="0"/>
        <v>0</v>
      </c>
      <c r="X13" s="44" t="str">
        <f t="shared" si="1"/>
        <v>YES</v>
      </c>
      <c r="Y13" s="45"/>
      <c r="Z13" s="165" t="s">
        <v>78</v>
      </c>
      <c r="AA13" s="47">
        <v>5100237894</v>
      </c>
    </row>
    <row r="14" spans="1:29" s="48" customFormat="1" ht="20.100000000000001" customHeight="1" x14ac:dyDescent="0.2">
      <c r="B14" s="49"/>
      <c r="C14" s="27"/>
      <c r="D14" s="28"/>
      <c r="E14" s="29"/>
      <c r="F14" s="30"/>
      <c r="G14" s="30"/>
      <c r="H14" s="31"/>
      <c r="I14" s="156"/>
      <c r="J14" s="157"/>
      <c r="K14" s="158"/>
      <c r="L14" s="156"/>
      <c r="M14" s="157"/>
      <c r="N14" s="158"/>
      <c r="O14" s="32"/>
      <c r="P14" s="159"/>
      <c r="Q14" s="160"/>
      <c r="R14" s="164"/>
      <c r="S14" s="162"/>
      <c r="T14" s="156"/>
      <c r="U14" s="157"/>
      <c r="V14" s="42">
        <f t="shared" ref="V14:V41" si="2">SUM(I14:U14)</f>
        <v>0</v>
      </c>
      <c r="W14" s="43">
        <f t="shared" si="0"/>
        <v>0</v>
      </c>
      <c r="X14" s="44" t="str">
        <f t="shared" si="1"/>
        <v>YES</v>
      </c>
      <c r="Y14" s="45"/>
      <c r="Z14" s="46"/>
      <c r="AA14" s="47"/>
    </row>
    <row r="15" spans="1:29" s="48" customFormat="1" ht="20.100000000000001" customHeight="1" x14ac:dyDescent="0.2">
      <c r="B15" s="49"/>
      <c r="C15" s="27"/>
      <c r="D15" s="51"/>
      <c r="E15" s="29"/>
      <c r="F15" s="30"/>
      <c r="G15" s="30"/>
      <c r="H15" s="31"/>
      <c r="I15" s="156"/>
      <c r="J15" s="157"/>
      <c r="K15" s="158"/>
      <c r="L15" s="156"/>
      <c r="M15" s="157"/>
      <c r="N15" s="158"/>
      <c r="O15" s="32"/>
      <c r="P15" s="159"/>
      <c r="Q15" s="160"/>
      <c r="R15" s="164"/>
      <c r="S15" s="162"/>
      <c r="T15" s="156"/>
      <c r="U15" s="157"/>
      <c r="V15" s="42">
        <f t="shared" si="2"/>
        <v>0</v>
      </c>
      <c r="W15" s="43">
        <f t="shared" si="0"/>
        <v>0</v>
      </c>
      <c r="X15" s="44" t="str">
        <f t="shared" si="1"/>
        <v>YES</v>
      </c>
      <c r="Y15" s="45"/>
      <c r="Z15" s="46"/>
      <c r="AA15" s="47"/>
    </row>
    <row r="16" spans="1:29" s="48" customFormat="1" ht="20.100000000000001" customHeight="1" x14ac:dyDescent="0.2">
      <c r="B16" s="49"/>
      <c r="C16" s="27">
        <v>2</v>
      </c>
      <c r="D16" s="28" t="s">
        <v>60</v>
      </c>
      <c r="E16" s="29">
        <v>2</v>
      </c>
      <c r="F16" s="30">
        <f>50000*1.0341</f>
        <v>51705</v>
      </c>
      <c r="G16" s="30">
        <v>10000</v>
      </c>
      <c r="H16" s="31">
        <f>+F16+G16</f>
        <v>61705</v>
      </c>
      <c r="I16" s="156">
        <f>25000*1.0341</f>
        <v>25852.5</v>
      </c>
      <c r="J16" s="157"/>
      <c r="K16" s="158"/>
      <c r="L16" s="156">
        <f>25000*1.0341</f>
        <v>25852.5</v>
      </c>
      <c r="M16" s="157"/>
      <c r="N16" s="158"/>
      <c r="O16" s="32" t="s">
        <v>83</v>
      </c>
      <c r="P16" s="159"/>
      <c r="Q16" s="160"/>
      <c r="R16" s="164"/>
      <c r="S16" s="162">
        <v>10000</v>
      </c>
      <c r="T16" s="156"/>
      <c r="U16" s="157"/>
      <c r="V16" s="42">
        <f t="shared" si="2"/>
        <v>61705</v>
      </c>
      <c r="W16" s="43">
        <f t="shared" si="0"/>
        <v>0</v>
      </c>
      <c r="X16" s="44" t="str">
        <f t="shared" si="1"/>
        <v>NO</v>
      </c>
      <c r="Y16" s="45">
        <v>2</v>
      </c>
      <c r="Z16" s="165" t="s">
        <v>85</v>
      </c>
      <c r="AA16" s="47">
        <v>5100123456</v>
      </c>
    </row>
    <row r="17" spans="1:27" s="48" customFormat="1" ht="20.100000000000001" customHeight="1" x14ac:dyDescent="0.2">
      <c r="B17" s="49"/>
      <c r="C17" s="27"/>
      <c r="D17" s="28" t="s">
        <v>73</v>
      </c>
      <c r="E17" s="29"/>
      <c r="F17" s="30"/>
      <c r="G17" s="30"/>
      <c r="H17" s="31"/>
      <c r="I17" s="156"/>
      <c r="J17" s="157"/>
      <c r="K17" s="158"/>
      <c r="L17" s="156"/>
      <c r="M17" s="157"/>
      <c r="N17" s="158"/>
      <c r="O17" s="32" t="s">
        <v>84</v>
      </c>
      <c r="P17" s="159"/>
      <c r="Q17" s="160"/>
      <c r="R17" s="164"/>
      <c r="S17" s="162"/>
      <c r="T17" s="156"/>
      <c r="U17" s="157"/>
      <c r="V17" s="42">
        <f t="shared" si="2"/>
        <v>0</v>
      </c>
      <c r="W17" s="43">
        <f t="shared" si="0"/>
        <v>0</v>
      </c>
      <c r="X17" s="44" t="str">
        <f t="shared" si="1"/>
        <v>YES</v>
      </c>
      <c r="Y17" s="45"/>
      <c r="Z17" s="46"/>
      <c r="AA17" s="47"/>
    </row>
    <row r="18" spans="1:27" s="48" customFormat="1" ht="20.100000000000001" customHeight="1" x14ac:dyDescent="0.2">
      <c r="B18" s="49"/>
      <c r="C18" s="27"/>
      <c r="D18" s="52"/>
      <c r="E18" s="53"/>
      <c r="F18" s="54"/>
      <c r="G18" s="54"/>
      <c r="H18" s="55"/>
      <c r="I18" s="166"/>
      <c r="J18" s="167"/>
      <c r="K18" s="168"/>
      <c r="L18" s="166"/>
      <c r="M18" s="167"/>
      <c r="N18" s="168"/>
      <c r="O18" s="56"/>
      <c r="P18" s="169"/>
      <c r="Q18" s="170"/>
      <c r="R18" s="171"/>
      <c r="S18" s="172"/>
      <c r="T18" s="166"/>
      <c r="U18" s="167"/>
      <c r="V18" s="42">
        <f t="shared" si="2"/>
        <v>0</v>
      </c>
      <c r="W18" s="43">
        <f t="shared" si="0"/>
        <v>0</v>
      </c>
      <c r="X18" s="44" t="str">
        <f t="shared" si="1"/>
        <v>YES</v>
      </c>
      <c r="Y18" s="45"/>
      <c r="Z18" s="65"/>
      <c r="AA18" s="66"/>
    </row>
    <row r="19" spans="1:27" s="67" customFormat="1" ht="20.100000000000001" customHeight="1" x14ac:dyDescent="0.2">
      <c r="B19" s="68"/>
      <c r="C19" s="69"/>
      <c r="D19" s="70"/>
      <c r="E19" s="53"/>
      <c r="F19" s="54"/>
      <c r="G19" s="54"/>
      <c r="H19" s="71"/>
      <c r="I19" s="166"/>
      <c r="J19" s="167"/>
      <c r="K19" s="168"/>
      <c r="L19" s="166"/>
      <c r="M19" s="167"/>
      <c r="N19" s="168"/>
      <c r="O19" s="56"/>
      <c r="P19" s="169"/>
      <c r="Q19" s="170"/>
      <c r="R19" s="171"/>
      <c r="S19" s="172"/>
      <c r="T19" s="166"/>
      <c r="U19" s="167"/>
      <c r="V19" s="72">
        <f t="shared" si="2"/>
        <v>0</v>
      </c>
      <c r="W19" s="73">
        <f t="shared" si="0"/>
        <v>0</v>
      </c>
      <c r="X19" s="44" t="str">
        <f t="shared" si="1"/>
        <v>YES</v>
      </c>
      <c r="Y19" s="45"/>
      <c r="Z19" s="65"/>
      <c r="AA19" s="66"/>
    </row>
    <row r="20" spans="1:27" s="48" customFormat="1" ht="20.100000000000001" customHeight="1" x14ac:dyDescent="0.2">
      <c r="B20" s="49"/>
      <c r="C20" s="27">
        <v>3</v>
      </c>
      <c r="D20" s="52" t="s">
        <v>61</v>
      </c>
      <c r="E20" s="53">
        <v>1</v>
      </c>
      <c r="F20" s="54">
        <f>8000*1.0341</f>
        <v>8272.7999999999993</v>
      </c>
      <c r="G20" s="54">
        <v>1000</v>
      </c>
      <c r="H20" s="55">
        <f>+F20+G20</f>
        <v>9272.7999999999993</v>
      </c>
      <c r="I20" s="166"/>
      <c r="J20" s="167"/>
      <c r="K20" s="170">
        <f>4500*1.0341</f>
        <v>4653.45</v>
      </c>
      <c r="L20" s="171"/>
      <c r="M20" s="172"/>
      <c r="N20" s="167">
        <f>4500*1.0341</f>
        <v>4653.45</v>
      </c>
      <c r="O20" s="56" t="s">
        <v>30</v>
      </c>
      <c r="P20" s="169"/>
      <c r="Q20" s="170"/>
      <c r="R20" s="171"/>
      <c r="S20" s="172"/>
      <c r="T20" s="166"/>
      <c r="U20" s="167">
        <v>750</v>
      </c>
      <c r="V20" s="42">
        <f t="shared" si="2"/>
        <v>10056.9</v>
      </c>
      <c r="W20" s="43">
        <f t="shared" si="0"/>
        <v>-784.10000000000036</v>
      </c>
      <c r="X20" s="44" t="str">
        <f t="shared" si="1"/>
        <v>NO</v>
      </c>
      <c r="Y20" s="45">
        <v>1</v>
      </c>
      <c r="Z20" s="173" t="s">
        <v>97</v>
      </c>
      <c r="AA20" s="66">
        <v>5100345678</v>
      </c>
    </row>
    <row r="21" spans="1:27" s="48" customFormat="1" ht="20.100000000000001" customHeight="1" x14ac:dyDescent="0.2">
      <c r="B21" s="49"/>
      <c r="C21" s="27"/>
      <c r="D21" s="52" t="s">
        <v>73</v>
      </c>
      <c r="E21" s="53"/>
      <c r="F21" s="54"/>
      <c r="G21" s="54"/>
      <c r="H21" s="55"/>
      <c r="I21" s="166"/>
      <c r="J21" s="167"/>
      <c r="K21" s="168"/>
      <c r="L21" s="166"/>
      <c r="M21" s="167"/>
      <c r="N21" s="168"/>
      <c r="O21" s="56"/>
      <c r="P21" s="169"/>
      <c r="Q21" s="170"/>
      <c r="R21" s="171"/>
      <c r="S21" s="172"/>
      <c r="T21" s="166"/>
      <c r="U21" s="167"/>
      <c r="V21" s="42">
        <f t="shared" si="2"/>
        <v>0</v>
      </c>
      <c r="W21" s="43">
        <f t="shared" si="0"/>
        <v>0</v>
      </c>
      <c r="X21" s="44" t="str">
        <f t="shared" si="1"/>
        <v>YES</v>
      </c>
      <c r="Y21" s="45"/>
      <c r="Z21" s="65"/>
      <c r="AA21" s="66"/>
    </row>
    <row r="22" spans="1:27" s="48" customFormat="1" ht="20.100000000000001" customHeight="1" x14ac:dyDescent="0.2">
      <c r="B22" s="49"/>
      <c r="C22" s="27"/>
      <c r="D22" s="52"/>
      <c r="E22" s="53"/>
      <c r="F22" s="54"/>
      <c r="G22" s="54"/>
      <c r="H22" s="55"/>
      <c r="I22" s="166"/>
      <c r="J22" s="167"/>
      <c r="K22" s="168"/>
      <c r="L22" s="166"/>
      <c r="M22" s="167"/>
      <c r="N22" s="168"/>
      <c r="O22" s="56"/>
      <c r="P22" s="169"/>
      <c r="Q22" s="170"/>
      <c r="R22" s="171"/>
      <c r="S22" s="172"/>
      <c r="T22" s="166"/>
      <c r="U22" s="167"/>
      <c r="V22" s="42">
        <f t="shared" si="2"/>
        <v>0</v>
      </c>
      <c r="W22" s="43">
        <f t="shared" si="0"/>
        <v>0</v>
      </c>
      <c r="X22" s="44" t="str">
        <f t="shared" si="1"/>
        <v>YES</v>
      </c>
      <c r="Y22" s="45"/>
      <c r="Z22" s="65"/>
      <c r="AA22" s="66"/>
    </row>
    <row r="23" spans="1:27" s="48" customFormat="1" ht="20.100000000000001" customHeight="1" x14ac:dyDescent="0.2">
      <c r="A23" s="25">
        <v>14</v>
      </c>
      <c r="B23" s="49" t="s">
        <v>41</v>
      </c>
      <c r="C23" s="27"/>
      <c r="D23" s="74"/>
      <c r="E23" s="75"/>
      <c r="F23" s="76"/>
      <c r="G23" s="76"/>
      <c r="H23" s="77"/>
      <c r="I23" s="174"/>
      <c r="J23" s="175"/>
      <c r="K23" s="176"/>
      <c r="L23" s="174"/>
      <c r="M23" s="175"/>
      <c r="N23" s="176"/>
      <c r="O23" s="78"/>
      <c r="P23" s="177"/>
      <c r="Q23" s="178"/>
      <c r="R23" s="179"/>
      <c r="S23" s="180"/>
      <c r="T23" s="174"/>
      <c r="U23" s="175"/>
      <c r="V23" s="42">
        <f t="shared" si="2"/>
        <v>0</v>
      </c>
      <c r="W23" s="43">
        <f t="shared" si="0"/>
        <v>0</v>
      </c>
      <c r="X23" s="44" t="str">
        <f t="shared" si="1"/>
        <v>YES</v>
      </c>
      <c r="Y23" s="87"/>
      <c r="Z23" s="88"/>
      <c r="AA23" s="89"/>
    </row>
    <row r="24" spans="1:27" s="48" customFormat="1" ht="20.100000000000001" customHeight="1" x14ac:dyDescent="0.2">
      <c r="B24" s="49" t="s">
        <v>29</v>
      </c>
      <c r="C24" s="27"/>
      <c r="D24" s="74"/>
      <c r="E24" s="75"/>
      <c r="F24" s="76"/>
      <c r="G24" s="76"/>
      <c r="H24" s="77"/>
      <c r="I24" s="174"/>
      <c r="J24" s="175"/>
      <c r="K24" s="176"/>
      <c r="L24" s="174"/>
      <c r="M24" s="175"/>
      <c r="N24" s="176"/>
      <c r="O24" s="78"/>
      <c r="P24" s="177"/>
      <c r="Q24" s="178"/>
      <c r="R24" s="179"/>
      <c r="S24" s="180"/>
      <c r="T24" s="174"/>
      <c r="U24" s="175"/>
      <c r="V24" s="42">
        <f t="shared" si="2"/>
        <v>0</v>
      </c>
      <c r="W24" s="43">
        <f t="shared" si="0"/>
        <v>0</v>
      </c>
      <c r="X24" s="44" t="str">
        <f t="shared" si="1"/>
        <v>YES</v>
      </c>
      <c r="Y24" s="87"/>
      <c r="Z24" s="88"/>
      <c r="AA24" s="89"/>
    </row>
    <row r="25" spans="1:27" s="48" customFormat="1" ht="20.100000000000001" customHeight="1" x14ac:dyDescent="0.2">
      <c r="B25" s="49"/>
      <c r="C25" s="27"/>
      <c r="D25" s="74"/>
      <c r="E25" s="75"/>
      <c r="F25" s="76"/>
      <c r="G25" s="76"/>
      <c r="H25" s="77"/>
      <c r="I25" s="174"/>
      <c r="J25" s="175"/>
      <c r="K25" s="176"/>
      <c r="L25" s="174"/>
      <c r="M25" s="175"/>
      <c r="N25" s="176"/>
      <c r="O25" s="78"/>
      <c r="P25" s="177"/>
      <c r="Q25" s="178"/>
      <c r="R25" s="179"/>
      <c r="S25" s="180"/>
      <c r="T25" s="174"/>
      <c r="U25" s="175"/>
      <c r="V25" s="42">
        <f t="shared" si="2"/>
        <v>0</v>
      </c>
      <c r="W25" s="43">
        <f t="shared" si="0"/>
        <v>0</v>
      </c>
      <c r="X25" s="44" t="str">
        <f t="shared" si="1"/>
        <v>YES</v>
      </c>
      <c r="Y25" s="87"/>
      <c r="Z25" s="88"/>
      <c r="AA25" s="89"/>
    </row>
    <row r="26" spans="1:27" s="48" customFormat="1" ht="20.100000000000001" customHeight="1" x14ac:dyDescent="0.2">
      <c r="A26" s="25">
        <v>15</v>
      </c>
      <c r="B26" s="49" t="s">
        <v>42</v>
      </c>
      <c r="C26" s="27">
        <v>4</v>
      </c>
      <c r="D26" s="74" t="s">
        <v>62</v>
      </c>
      <c r="E26" s="75">
        <v>1</v>
      </c>
      <c r="F26" s="76">
        <f>50000*1.2475</f>
        <v>62375</v>
      </c>
      <c r="G26" s="76"/>
      <c r="H26" s="77">
        <f>+F26+G26</f>
        <v>62375</v>
      </c>
      <c r="I26" s="175">
        <f>12500*1.02*1.2475</f>
        <v>15905.625</v>
      </c>
      <c r="J26" s="175">
        <f>12500*1.02*1.2475</f>
        <v>15905.625</v>
      </c>
      <c r="K26" s="176"/>
      <c r="L26" s="175">
        <f>12500*1.02*1.2475</f>
        <v>15905.625</v>
      </c>
      <c r="M26" s="175">
        <f>12500*1.02*1.2475</f>
        <v>15905.625</v>
      </c>
      <c r="N26" s="176"/>
      <c r="O26" s="78" t="s">
        <v>94</v>
      </c>
      <c r="P26" s="177"/>
      <c r="Q26" s="178"/>
      <c r="R26" s="179"/>
      <c r="S26" s="180"/>
      <c r="T26" s="174"/>
      <c r="U26" s="175"/>
      <c r="V26" s="42">
        <f t="shared" si="2"/>
        <v>63622.5</v>
      </c>
      <c r="W26" s="43">
        <f t="shared" si="0"/>
        <v>-1247.5</v>
      </c>
      <c r="X26" s="44" t="str">
        <f t="shared" si="1"/>
        <v>NO</v>
      </c>
      <c r="Y26" s="87"/>
      <c r="Z26" s="88" t="s">
        <v>96</v>
      </c>
      <c r="AA26" s="89">
        <v>6100002345</v>
      </c>
    </row>
    <row r="27" spans="1:27" s="48" customFormat="1" ht="20.100000000000001" customHeight="1" x14ac:dyDescent="0.2">
      <c r="B27" s="49" t="s">
        <v>43</v>
      </c>
      <c r="C27" s="27"/>
      <c r="D27" s="74" t="s">
        <v>74</v>
      </c>
      <c r="E27" s="75"/>
      <c r="F27" s="76"/>
      <c r="G27" s="76"/>
      <c r="H27" s="77"/>
      <c r="I27" s="174"/>
      <c r="J27" s="175"/>
      <c r="K27" s="176"/>
      <c r="L27" s="174"/>
      <c r="M27" s="175"/>
      <c r="N27" s="176"/>
      <c r="O27" s="78"/>
      <c r="P27" s="177"/>
      <c r="Q27" s="178"/>
      <c r="R27" s="179"/>
      <c r="S27" s="180"/>
      <c r="T27" s="174"/>
      <c r="U27" s="175"/>
      <c r="V27" s="42">
        <f t="shared" si="2"/>
        <v>0</v>
      </c>
      <c r="W27" s="43">
        <f t="shared" si="0"/>
        <v>0</v>
      </c>
      <c r="X27" s="44" t="str">
        <f t="shared" si="1"/>
        <v>YES</v>
      </c>
      <c r="Y27" s="87"/>
      <c r="Z27" s="88"/>
      <c r="AA27" s="89"/>
    </row>
    <row r="28" spans="1:27" s="48" customFormat="1" ht="20.100000000000001" customHeight="1" x14ac:dyDescent="0.2">
      <c r="B28" s="49" t="s">
        <v>44</v>
      </c>
      <c r="C28" s="27"/>
      <c r="D28" s="74"/>
      <c r="E28" s="75"/>
      <c r="F28" s="76"/>
      <c r="G28" s="76"/>
      <c r="H28" s="77"/>
      <c r="I28" s="174"/>
      <c r="J28" s="175"/>
      <c r="K28" s="176"/>
      <c r="L28" s="174"/>
      <c r="M28" s="175"/>
      <c r="N28" s="176"/>
      <c r="O28" s="78"/>
      <c r="P28" s="177"/>
      <c r="Q28" s="178"/>
      <c r="R28" s="179"/>
      <c r="S28" s="180"/>
      <c r="T28" s="174"/>
      <c r="U28" s="175"/>
      <c r="V28" s="42">
        <f t="shared" si="2"/>
        <v>0</v>
      </c>
      <c r="W28" s="43">
        <f t="shared" si="0"/>
        <v>0</v>
      </c>
      <c r="X28" s="44" t="str">
        <f t="shared" si="1"/>
        <v>YES</v>
      </c>
      <c r="Y28" s="87"/>
      <c r="Z28" s="88"/>
      <c r="AA28" s="89"/>
    </row>
    <row r="29" spans="1:27" s="48" customFormat="1" ht="20.100000000000001" customHeight="1" x14ac:dyDescent="0.2">
      <c r="B29" s="49" t="s">
        <v>45</v>
      </c>
      <c r="C29" s="27"/>
      <c r="D29" s="74"/>
      <c r="E29" s="75"/>
      <c r="F29" s="76"/>
      <c r="G29" s="76"/>
      <c r="H29" s="77"/>
      <c r="I29" s="174"/>
      <c r="J29" s="175"/>
      <c r="K29" s="176"/>
      <c r="L29" s="174"/>
      <c r="M29" s="175"/>
      <c r="N29" s="176"/>
      <c r="O29" s="78"/>
      <c r="P29" s="177"/>
      <c r="Q29" s="178"/>
      <c r="R29" s="179"/>
      <c r="S29" s="180"/>
      <c r="T29" s="174"/>
      <c r="U29" s="175"/>
      <c r="V29" s="42">
        <f t="shared" si="2"/>
        <v>0</v>
      </c>
      <c r="W29" s="43">
        <f t="shared" si="0"/>
        <v>0</v>
      </c>
      <c r="X29" s="44" t="str">
        <f t="shared" si="1"/>
        <v>YES</v>
      </c>
      <c r="Y29" s="87"/>
      <c r="Z29" s="88"/>
      <c r="AA29" s="89"/>
    </row>
    <row r="30" spans="1:27" s="48" customFormat="1" ht="20.100000000000001" customHeight="1" x14ac:dyDescent="0.2">
      <c r="B30" s="49"/>
      <c r="C30" s="27"/>
      <c r="D30" s="74"/>
      <c r="E30" s="75"/>
      <c r="F30" s="76"/>
      <c r="G30" s="76"/>
      <c r="H30" s="77"/>
      <c r="I30" s="174"/>
      <c r="J30" s="175"/>
      <c r="K30" s="176"/>
      <c r="L30" s="174"/>
      <c r="M30" s="175"/>
      <c r="N30" s="176"/>
      <c r="O30" s="78"/>
      <c r="P30" s="177"/>
      <c r="Q30" s="178"/>
      <c r="R30" s="179"/>
      <c r="S30" s="180"/>
      <c r="T30" s="174"/>
      <c r="U30" s="175"/>
      <c r="V30" s="42">
        <f t="shared" si="2"/>
        <v>0</v>
      </c>
      <c r="W30" s="43">
        <f t="shared" si="0"/>
        <v>0</v>
      </c>
      <c r="X30" s="44" t="str">
        <f t="shared" si="1"/>
        <v>YES</v>
      </c>
      <c r="Y30" s="87"/>
      <c r="Z30" s="181"/>
      <c r="AA30" s="182"/>
    </row>
    <row r="31" spans="1:27" s="48" customFormat="1" ht="20.100000000000001" customHeight="1" x14ac:dyDescent="0.2">
      <c r="A31" s="25">
        <v>16</v>
      </c>
      <c r="B31" s="49" t="s">
        <v>46</v>
      </c>
      <c r="C31" s="27">
        <v>5</v>
      </c>
      <c r="D31" s="74" t="s">
        <v>63</v>
      </c>
      <c r="E31" s="75">
        <v>5</v>
      </c>
      <c r="F31" s="76">
        <f>5*1200*1.0341</f>
        <v>6204.6</v>
      </c>
      <c r="G31" s="76">
        <f>250*5</f>
        <v>1250</v>
      </c>
      <c r="H31" s="77">
        <f>+F31+G31</f>
        <v>7454.6</v>
      </c>
      <c r="I31" s="174"/>
      <c r="J31" s="175"/>
      <c r="K31" s="175">
        <f>500*5*1.0341</f>
        <v>2585.25</v>
      </c>
      <c r="L31" s="174"/>
      <c r="M31" s="175"/>
      <c r="N31" s="175">
        <f>500*5*1.0341</f>
        <v>2585.25</v>
      </c>
      <c r="O31" s="78" t="s">
        <v>95</v>
      </c>
      <c r="P31" s="177"/>
      <c r="Q31" s="178"/>
      <c r="R31" s="179"/>
      <c r="S31" s="180"/>
      <c r="T31" s="174"/>
      <c r="U31" s="175">
        <f>250*5</f>
        <v>1250</v>
      </c>
      <c r="V31" s="42">
        <f t="shared" si="2"/>
        <v>6420.5</v>
      </c>
      <c r="W31" s="43">
        <f t="shared" si="0"/>
        <v>1034.1000000000004</v>
      </c>
      <c r="X31" s="44" t="str">
        <f t="shared" si="1"/>
        <v>NO</v>
      </c>
      <c r="Y31" s="87">
        <v>5</v>
      </c>
      <c r="Z31" s="181" t="s">
        <v>98</v>
      </c>
      <c r="AA31" s="182">
        <v>5100410253</v>
      </c>
    </row>
    <row r="32" spans="1:27" s="48" customFormat="1" ht="20.100000000000001" customHeight="1" x14ac:dyDescent="0.2">
      <c r="A32" s="25"/>
      <c r="B32" s="49"/>
      <c r="C32" s="27"/>
      <c r="D32" s="74" t="s">
        <v>73</v>
      </c>
      <c r="E32" s="75"/>
      <c r="F32" s="76"/>
      <c r="G32" s="76"/>
      <c r="H32" s="77"/>
      <c r="I32" s="174"/>
      <c r="J32" s="175"/>
      <c r="K32" s="176"/>
      <c r="L32" s="174"/>
      <c r="M32" s="175"/>
      <c r="N32" s="176"/>
      <c r="O32" s="78"/>
      <c r="P32" s="177"/>
      <c r="Q32" s="178"/>
      <c r="R32" s="179"/>
      <c r="S32" s="180"/>
      <c r="T32" s="174"/>
      <c r="U32" s="175"/>
      <c r="V32" s="42">
        <f t="shared" si="2"/>
        <v>0</v>
      </c>
      <c r="W32" s="43">
        <f t="shared" si="0"/>
        <v>0</v>
      </c>
      <c r="X32" s="44" t="str">
        <f t="shared" si="1"/>
        <v>YES</v>
      </c>
      <c r="Y32" s="87"/>
      <c r="Z32" s="88"/>
      <c r="AA32" s="89"/>
    </row>
    <row r="33" spans="1:27" s="48" customFormat="1" ht="20.100000000000001" customHeight="1" x14ac:dyDescent="0.2">
      <c r="B33" s="49"/>
      <c r="C33" s="27"/>
      <c r="D33" s="74"/>
      <c r="E33" s="75"/>
      <c r="F33" s="76"/>
      <c r="G33" s="76"/>
      <c r="H33" s="77"/>
      <c r="I33" s="174"/>
      <c r="J33" s="175"/>
      <c r="K33" s="176"/>
      <c r="L33" s="174"/>
      <c r="M33" s="175"/>
      <c r="N33" s="176"/>
      <c r="O33" s="78"/>
      <c r="P33" s="177"/>
      <c r="Q33" s="178"/>
      <c r="R33" s="179"/>
      <c r="S33" s="180"/>
      <c r="T33" s="174"/>
      <c r="U33" s="175"/>
      <c r="V33" s="42">
        <f t="shared" si="2"/>
        <v>0</v>
      </c>
      <c r="W33" s="43">
        <f t="shared" si="0"/>
        <v>0</v>
      </c>
      <c r="X33" s="44" t="str">
        <f t="shared" si="1"/>
        <v>YES</v>
      </c>
      <c r="Y33" s="87"/>
      <c r="Z33" s="88"/>
      <c r="AA33" s="89"/>
    </row>
    <row r="34" spans="1:27" s="48" customFormat="1" ht="20.100000000000001" customHeight="1" x14ac:dyDescent="0.2">
      <c r="A34" s="25">
        <v>17</v>
      </c>
      <c r="B34" s="49" t="s">
        <v>47</v>
      </c>
      <c r="C34" s="27">
        <v>6</v>
      </c>
      <c r="D34" s="74" t="s">
        <v>64</v>
      </c>
      <c r="E34" s="75">
        <v>1</v>
      </c>
      <c r="F34" s="76">
        <f>5000*1.4</f>
        <v>7000</v>
      </c>
      <c r="G34" s="76"/>
      <c r="H34" s="77">
        <f>+F34+G34</f>
        <v>7000</v>
      </c>
      <c r="I34" s="174"/>
      <c r="J34" s="175">
        <f>2500*1.32</f>
        <v>3300</v>
      </c>
      <c r="K34" s="176"/>
      <c r="L34" s="174"/>
      <c r="M34" s="175">
        <f>2500*1.32</f>
        <v>3300</v>
      </c>
      <c r="N34" s="176"/>
      <c r="O34" s="78" t="s">
        <v>88</v>
      </c>
      <c r="P34" s="177"/>
      <c r="Q34" s="178"/>
      <c r="R34" s="179"/>
      <c r="S34" s="180"/>
      <c r="T34" s="174"/>
      <c r="U34" s="175"/>
      <c r="V34" s="42">
        <f t="shared" si="2"/>
        <v>6600</v>
      </c>
      <c r="W34" s="43">
        <f t="shared" si="0"/>
        <v>400</v>
      </c>
      <c r="X34" s="44" t="str">
        <f t="shared" si="1"/>
        <v>NO</v>
      </c>
      <c r="Y34" s="87">
        <v>1</v>
      </c>
      <c r="Z34" s="181" t="s">
        <v>89</v>
      </c>
      <c r="AA34" s="182" t="s">
        <v>90</v>
      </c>
    </row>
    <row r="35" spans="1:27" s="48" customFormat="1" ht="20.100000000000001" customHeight="1" x14ac:dyDescent="0.2">
      <c r="A35" s="25"/>
      <c r="B35" s="49" t="s">
        <v>48</v>
      </c>
      <c r="C35" s="27"/>
      <c r="D35" s="74" t="s">
        <v>75</v>
      </c>
      <c r="E35" s="75"/>
      <c r="F35" s="76"/>
      <c r="G35" s="76"/>
      <c r="H35" s="77"/>
      <c r="I35" s="174"/>
      <c r="J35" s="175"/>
      <c r="K35" s="176"/>
      <c r="L35" s="174"/>
      <c r="M35" s="175"/>
      <c r="N35" s="176"/>
      <c r="O35" s="78"/>
      <c r="P35" s="177"/>
      <c r="Q35" s="178"/>
      <c r="R35" s="179"/>
      <c r="S35" s="180"/>
      <c r="T35" s="174"/>
      <c r="U35" s="175"/>
      <c r="V35" s="42">
        <f t="shared" si="2"/>
        <v>0</v>
      </c>
      <c r="W35" s="43">
        <f t="shared" si="0"/>
        <v>0</v>
      </c>
      <c r="X35" s="44" t="str">
        <f t="shared" si="1"/>
        <v>YES</v>
      </c>
      <c r="Y35" s="87"/>
      <c r="Z35" s="88"/>
      <c r="AA35" s="89"/>
    </row>
    <row r="36" spans="1:27" s="48" customFormat="1" ht="20.100000000000001" customHeight="1" x14ac:dyDescent="0.2">
      <c r="A36" s="25"/>
      <c r="B36" s="49" t="s">
        <v>49</v>
      </c>
      <c r="C36" s="27"/>
      <c r="D36" s="74"/>
      <c r="E36" s="75"/>
      <c r="F36" s="76"/>
      <c r="G36" s="76"/>
      <c r="H36" s="77"/>
      <c r="I36" s="174"/>
      <c r="J36" s="175"/>
      <c r="K36" s="176"/>
      <c r="L36" s="174"/>
      <c r="M36" s="175"/>
      <c r="N36" s="176"/>
      <c r="O36" s="78"/>
      <c r="P36" s="177"/>
      <c r="Q36" s="178"/>
      <c r="R36" s="179"/>
      <c r="S36" s="180"/>
      <c r="T36" s="174"/>
      <c r="U36" s="175"/>
      <c r="V36" s="42">
        <f t="shared" si="2"/>
        <v>0</v>
      </c>
      <c r="W36" s="43">
        <f t="shared" si="0"/>
        <v>0</v>
      </c>
      <c r="X36" s="44" t="str">
        <f t="shared" si="1"/>
        <v>YES</v>
      </c>
      <c r="Y36" s="87"/>
      <c r="Z36" s="88"/>
      <c r="AA36" s="89"/>
    </row>
    <row r="37" spans="1:27" s="48" customFormat="1" ht="20.100000000000001" customHeight="1" x14ac:dyDescent="0.2">
      <c r="A37" s="25"/>
      <c r="B37" s="49"/>
      <c r="C37" s="27"/>
      <c r="D37" s="74"/>
      <c r="E37" s="75"/>
      <c r="F37" s="76"/>
      <c r="G37" s="76"/>
      <c r="H37" s="77"/>
      <c r="I37" s="174"/>
      <c r="J37" s="175"/>
      <c r="K37" s="176"/>
      <c r="L37" s="174"/>
      <c r="M37" s="175"/>
      <c r="N37" s="176"/>
      <c r="O37" s="78"/>
      <c r="P37" s="177"/>
      <c r="Q37" s="178"/>
      <c r="R37" s="179"/>
      <c r="S37" s="180"/>
      <c r="T37" s="174"/>
      <c r="U37" s="175"/>
      <c r="V37" s="42">
        <f t="shared" si="2"/>
        <v>0</v>
      </c>
      <c r="W37" s="43">
        <f t="shared" si="0"/>
        <v>0</v>
      </c>
      <c r="X37" s="44" t="str">
        <f t="shared" si="1"/>
        <v>YES</v>
      </c>
      <c r="Y37" s="87"/>
      <c r="Z37" s="88"/>
      <c r="AA37" s="89"/>
    </row>
    <row r="38" spans="1:27" s="48" customFormat="1" ht="20.100000000000001" customHeight="1" x14ac:dyDescent="0.2">
      <c r="A38" s="25">
        <v>18</v>
      </c>
      <c r="B38" s="49" t="s">
        <v>50</v>
      </c>
      <c r="C38" s="27">
        <v>7</v>
      </c>
      <c r="D38" s="74" t="s">
        <v>65</v>
      </c>
      <c r="E38" s="75">
        <v>1</v>
      </c>
      <c r="F38" s="76"/>
      <c r="G38" s="76">
        <v>10000</v>
      </c>
      <c r="H38" s="77">
        <f>+F38+G38</f>
        <v>10000</v>
      </c>
      <c r="I38" s="174"/>
      <c r="J38" s="175"/>
      <c r="K38" s="176"/>
      <c r="L38" s="174"/>
      <c r="M38" s="175"/>
      <c r="N38" s="176"/>
      <c r="O38" s="78" t="s">
        <v>91</v>
      </c>
      <c r="P38" s="177"/>
      <c r="Q38" s="178"/>
      <c r="R38" s="179"/>
      <c r="S38" s="180"/>
      <c r="T38" s="174">
        <v>10000</v>
      </c>
      <c r="U38" s="175"/>
      <c r="V38" s="42">
        <f t="shared" si="2"/>
        <v>10000</v>
      </c>
      <c r="W38" s="43">
        <f t="shared" si="0"/>
        <v>0</v>
      </c>
      <c r="X38" s="44" t="str">
        <f t="shared" si="1"/>
        <v>NO</v>
      </c>
      <c r="Y38" s="45">
        <v>1</v>
      </c>
      <c r="Z38" s="165" t="s">
        <v>85</v>
      </c>
      <c r="AA38" s="47">
        <v>5100123456</v>
      </c>
    </row>
    <row r="39" spans="1:27" s="48" customFormat="1" ht="20.100000000000001" customHeight="1" x14ac:dyDescent="0.2">
      <c r="B39" s="49"/>
      <c r="C39" s="27"/>
      <c r="D39" s="74" t="s">
        <v>66</v>
      </c>
      <c r="E39" s="75"/>
      <c r="F39" s="76"/>
      <c r="G39" s="76"/>
      <c r="H39" s="77"/>
      <c r="I39" s="174"/>
      <c r="J39" s="175"/>
      <c r="K39" s="176"/>
      <c r="L39" s="174"/>
      <c r="M39" s="175"/>
      <c r="N39" s="176"/>
      <c r="O39" s="78" t="s">
        <v>92</v>
      </c>
      <c r="P39" s="177"/>
      <c r="Q39" s="178"/>
      <c r="R39" s="179"/>
      <c r="S39" s="180"/>
      <c r="T39" s="174"/>
      <c r="U39" s="175"/>
      <c r="V39" s="42">
        <f t="shared" si="2"/>
        <v>0</v>
      </c>
      <c r="W39" s="43">
        <f t="shared" ref="W39:W55" si="3">SUM(H39-V39)</f>
        <v>0</v>
      </c>
      <c r="X39" s="44" t="str">
        <f t="shared" si="1"/>
        <v>YES</v>
      </c>
      <c r="Y39" s="87"/>
      <c r="Z39" s="88"/>
      <c r="AA39" s="89"/>
    </row>
    <row r="40" spans="1:27" s="48" customFormat="1" ht="20.100000000000001" customHeight="1" x14ac:dyDescent="0.2">
      <c r="B40" s="49"/>
      <c r="C40" s="27"/>
      <c r="D40" s="74" t="s">
        <v>73</v>
      </c>
      <c r="E40" s="75"/>
      <c r="F40" s="76"/>
      <c r="G40" s="76"/>
      <c r="H40" s="77"/>
      <c r="I40" s="174"/>
      <c r="J40" s="175"/>
      <c r="K40" s="176"/>
      <c r="L40" s="174"/>
      <c r="M40" s="175"/>
      <c r="N40" s="176"/>
      <c r="O40" s="78"/>
      <c r="P40" s="177"/>
      <c r="Q40" s="178"/>
      <c r="R40" s="179"/>
      <c r="S40" s="180"/>
      <c r="T40" s="174"/>
      <c r="U40" s="175"/>
      <c r="V40" s="42">
        <f t="shared" si="2"/>
        <v>0</v>
      </c>
      <c r="W40" s="43">
        <f t="shared" si="3"/>
        <v>0</v>
      </c>
      <c r="X40" s="44" t="str">
        <f t="shared" si="1"/>
        <v>YES</v>
      </c>
      <c r="Y40" s="87"/>
      <c r="Z40" s="88"/>
      <c r="AA40" s="89"/>
    </row>
    <row r="41" spans="1:27" s="48" customFormat="1" ht="20.100000000000001" customHeight="1" x14ac:dyDescent="0.2">
      <c r="B41" s="49"/>
      <c r="C41" s="27"/>
      <c r="D41" s="74"/>
      <c r="E41" s="75"/>
      <c r="F41" s="76"/>
      <c r="G41" s="76"/>
      <c r="H41" s="77"/>
      <c r="I41" s="174"/>
      <c r="J41" s="175"/>
      <c r="K41" s="176"/>
      <c r="L41" s="174"/>
      <c r="M41" s="175"/>
      <c r="N41" s="176"/>
      <c r="O41" s="78"/>
      <c r="P41" s="177"/>
      <c r="Q41" s="178"/>
      <c r="R41" s="179"/>
      <c r="S41" s="180"/>
      <c r="T41" s="174"/>
      <c r="U41" s="175"/>
      <c r="V41" s="42">
        <f t="shared" si="2"/>
        <v>0</v>
      </c>
      <c r="W41" s="43">
        <f t="shared" si="3"/>
        <v>0</v>
      </c>
      <c r="X41" s="44" t="str">
        <f t="shared" si="1"/>
        <v>YES</v>
      </c>
      <c r="Y41" s="87"/>
      <c r="Z41" s="88"/>
      <c r="AA41" s="89"/>
    </row>
    <row r="42" spans="1:27" s="48" customFormat="1" ht="20.100000000000001" customHeight="1" x14ac:dyDescent="0.2">
      <c r="A42" s="25">
        <v>19</v>
      </c>
      <c r="B42" s="49" t="s">
        <v>51</v>
      </c>
      <c r="C42" s="27">
        <v>8</v>
      </c>
      <c r="D42" s="74" t="s">
        <v>67</v>
      </c>
      <c r="E42" s="75">
        <v>5</v>
      </c>
      <c r="F42" s="76">
        <f>25000*5*1.4*1.0341</f>
        <v>180967.5</v>
      </c>
      <c r="G42" s="76"/>
      <c r="H42" s="77">
        <f>+F42+G42</f>
        <v>180967.5</v>
      </c>
      <c r="I42" s="174"/>
      <c r="J42" s="175">
        <f>12500*2*1.3254</f>
        <v>33135</v>
      </c>
      <c r="K42" s="176"/>
      <c r="L42" s="174"/>
      <c r="M42" s="175">
        <f>12500*2*1.3254</f>
        <v>33135</v>
      </c>
      <c r="N42" s="176"/>
      <c r="O42" s="78" t="s">
        <v>79</v>
      </c>
      <c r="P42" s="177"/>
      <c r="Q42" s="175"/>
      <c r="R42" s="176"/>
      <c r="S42" s="180"/>
      <c r="T42" s="174"/>
      <c r="U42" s="175"/>
      <c r="V42" s="42">
        <f>SUM(I42:U42)+SUM(I42:U43)</f>
        <v>226290</v>
      </c>
      <c r="W42" s="43">
        <f t="shared" si="3"/>
        <v>-45322.5</v>
      </c>
      <c r="X42" s="44" t="str">
        <f t="shared" si="1"/>
        <v>NO</v>
      </c>
      <c r="Y42" s="87">
        <v>2</v>
      </c>
      <c r="Z42" s="181" t="s">
        <v>77</v>
      </c>
      <c r="AA42" s="89">
        <v>5100234123</v>
      </c>
    </row>
    <row r="43" spans="1:27" s="48" customFormat="1" ht="20.100000000000001" customHeight="1" x14ac:dyDescent="0.2">
      <c r="B43" s="49" t="s">
        <v>52</v>
      </c>
      <c r="C43" s="27"/>
      <c r="D43" s="74" t="s">
        <v>68</v>
      </c>
      <c r="E43" s="75"/>
      <c r="F43" s="76"/>
      <c r="G43" s="76"/>
      <c r="H43" s="77"/>
      <c r="I43" s="174"/>
      <c r="J43" s="175"/>
      <c r="K43" s="176">
        <f>12500*1.25*3</f>
        <v>46875</v>
      </c>
      <c r="L43" s="174"/>
      <c r="M43" s="175"/>
      <c r="N43" s="176">
        <f>12500*1.25*3</f>
        <v>46875</v>
      </c>
      <c r="O43" s="78" t="s">
        <v>79</v>
      </c>
      <c r="P43" s="177"/>
      <c r="Q43" s="175"/>
      <c r="R43" s="176"/>
      <c r="S43" s="180"/>
      <c r="T43" s="174"/>
      <c r="U43" s="175"/>
      <c r="V43" s="42"/>
      <c r="W43" s="43">
        <f t="shared" si="3"/>
        <v>0</v>
      </c>
      <c r="X43" s="44" t="str">
        <f t="shared" si="1"/>
        <v>YES</v>
      </c>
      <c r="Y43" s="87">
        <v>3</v>
      </c>
      <c r="Z43" s="181" t="s">
        <v>93</v>
      </c>
      <c r="AA43" s="89">
        <v>5100457254</v>
      </c>
    </row>
    <row r="44" spans="1:27" s="48" customFormat="1" ht="20.100000000000001" customHeight="1" x14ac:dyDescent="0.2">
      <c r="B44" s="90" t="s">
        <v>53</v>
      </c>
      <c r="C44" s="91"/>
      <c r="D44" s="74"/>
      <c r="E44" s="75"/>
      <c r="F44" s="76"/>
      <c r="G44" s="76"/>
      <c r="H44" s="77"/>
      <c r="I44" s="174"/>
      <c r="J44" s="175"/>
      <c r="K44" s="176"/>
      <c r="L44" s="174"/>
      <c r="M44" s="175"/>
      <c r="N44" s="176"/>
      <c r="O44" s="78"/>
      <c r="P44" s="177"/>
      <c r="Q44" s="178"/>
      <c r="R44" s="179"/>
      <c r="S44" s="180"/>
      <c r="T44" s="174"/>
      <c r="U44" s="175"/>
      <c r="V44" s="42">
        <f t="shared" ref="V44:V55" si="4">SUM(I44:U44)</f>
        <v>0</v>
      </c>
      <c r="W44" s="43">
        <f t="shared" si="3"/>
        <v>0</v>
      </c>
      <c r="X44" s="44" t="str">
        <f t="shared" si="1"/>
        <v>YES</v>
      </c>
      <c r="Y44" s="92"/>
      <c r="Z44" s="88"/>
      <c r="AA44" s="89"/>
    </row>
    <row r="45" spans="1:27" s="48" customFormat="1" ht="20.100000000000001" customHeight="1" x14ac:dyDescent="0.2">
      <c r="B45" s="90"/>
      <c r="C45" s="91"/>
      <c r="D45" s="74"/>
      <c r="E45" s="75"/>
      <c r="F45" s="76"/>
      <c r="G45" s="76"/>
      <c r="H45" s="77"/>
      <c r="I45" s="174"/>
      <c r="J45" s="175"/>
      <c r="K45" s="176"/>
      <c r="L45" s="174"/>
      <c r="M45" s="175"/>
      <c r="N45" s="176"/>
      <c r="O45" s="78"/>
      <c r="P45" s="177"/>
      <c r="Q45" s="178"/>
      <c r="R45" s="179"/>
      <c r="S45" s="180"/>
      <c r="T45" s="174"/>
      <c r="U45" s="175"/>
      <c r="V45" s="42">
        <f t="shared" si="4"/>
        <v>0</v>
      </c>
      <c r="W45" s="43">
        <f t="shared" si="3"/>
        <v>0</v>
      </c>
      <c r="X45" s="44" t="str">
        <f t="shared" si="1"/>
        <v>YES</v>
      </c>
      <c r="Y45" s="92"/>
      <c r="Z45" s="88"/>
      <c r="AA45" s="89"/>
    </row>
    <row r="46" spans="1:27" s="48" customFormat="1" ht="20.100000000000001" customHeight="1" x14ac:dyDescent="0.2">
      <c r="A46" s="25">
        <v>20</v>
      </c>
      <c r="B46" s="90" t="s">
        <v>54</v>
      </c>
      <c r="C46" s="91">
        <v>9</v>
      </c>
      <c r="D46" s="74" t="s">
        <v>69</v>
      </c>
      <c r="E46" s="75">
        <v>1</v>
      </c>
      <c r="F46" s="76">
        <v>250000</v>
      </c>
      <c r="G46" s="76"/>
      <c r="H46" s="77">
        <f>+F46+G46</f>
        <v>250000</v>
      </c>
      <c r="I46" s="174"/>
      <c r="J46" s="175"/>
      <c r="K46" s="176"/>
      <c r="L46" s="174"/>
      <c r="M46" s="175"/>
      <c r="N46" s="176"/>
      <c r="O46" s="78" t="s">
        <v>81</v>
      </c>
      <c r="P46" s="177">
        <v>230000</v>
      </c>
      <c r="Q46" s="178"/>
      <c r="R46" s="179"/>
      <c r="S46" s="180"/>
      <c r="T46" s="174"/>
      <c r="U46" s="175"/>
      <c r="V46" s="42">
        <f t="shared" si="4"/>
        <v>230000</v>
      </c>
      <c r="W46" s="43">
        <f t="shared" si="3"/>
        <v>20000</v>
      </c>
      <c r="X46" s="44" t="str">
        <f t="shared" si="1"/>
        <v>NO</v>
      </c>
      <c r="Y46" s="92">
        <v>1</v>
      </c>
      <c r="Z46" s="181" t="s">
        <v>86</v>
      </c>
      <c r="AA46" s="183" t="s">
        <v>87</v>
      </c>
    </row>
    <row r="47" spans="1:27" s="48" customFormat="1" ht="20.100000000000001" customHeight="1" x14ac:dyDescent="0.2">
      <c r="B47" s="90" t="s">
        <v>55</v>
      </c>
      <c r="C47" s="91"/>
      <c r="D47" s="74" t="s">
        <v>70</v>
      </c>
      <c r="E47" s="75"/>
      <c r="F47" s="76"/>
      <c r="G47" s="76"/>
      <c r="H47" s="77"/>
      <c r="I47" s="174"/>
      <c r="J47" s="175"/>
      <c r="K47" s="176"/>
      <c r="L47" s="174"/>
      <c r="M47" s="175"/>
      <c r="N47" s="176"/>
      <c r="O47" s="78" t="s">
        <v>82</v>
      </c>
      <c r="P47" s="177"/>
      <c r="Q47" s="178"/>
      <c r="R47" s="179"/>
      <c r="S47" s="180"/>
      <c r="T47" s="174"/>
      <c r="U47" s="175"/>
      <c r="V47" s="42">
        <f t="shared" si="4"/>
        <v>0</v>
      </c>
      <c r="W47" s="43">
        <f t="shared" si="3"/>
        <v>0</v>
      </c>
      <c r="X47" s="44" t="str">
        <f t="shared" si="1"/>
        <v>YES</v>
      </c>
      <c r="Y47" s="92"/>
      <c r="Z47" s="88"/>
      <c r="AA47" s="89"/>
    </row>
    <row r="48" spans="1:27" s="48" customFormat="1" ht="20.100000000000001" customHeight="1" x14ac:dyDescent="0.2">
      <c r="B48" s="90" t="s">
        <v>56</v>
      </c>
      <c r="C48" s="91"/>
      <c r="D48" s="74"/>
      <c r="E48" s="75"/>
      <c r="F48" s="76"/>
      <c r="G48" s="76"/>
      <c r="H48" s="77"/>
      <c r="I48" s="174"/>
      <c r="J48" s="175"/>
      <c r="K48" s="176"/>
      <c r="L48" s="174"/>
      <c r="M48" s="175"/>
      <c r="N48" s="176"/>
      <c r="O48" s="78"/>
      <c r="P48" s="177"/>
      <c r="Q48" s="178"/>
      <c r="R48" s="179"/>
      <c r="S48" s="180"/>
      <c r="T48" s="174"/>
      <c r="U48" s="175"/>
      <c r="V48" s="42">
        <f t="shared" si="4"/>
        <v>0</v>
      </c>
      <c r="W48" s="43">
        <f t="shared" si="3"/>
        <v>0</v>
      </c>
      <c r="X48" s="44" t="str">
        <f t="shared" si="1"/>
        <v>YES</v>
      </c>
      <c r="Y48" s="92"/>
      <c r="Z48" s="88"/>
      <c r="AA48" s="89"/>
    </row>
    <row r="49" spans="1:27" s="48" customFormat="1" ht="20.100000000000001" customHeight="1" x14ac:dyDescent="0.2">
      <c r="B49" s="90"/>
      <c r="C49" s="91"/>
      <c r="D49" s="74"/>
      <c r="E49" s="75"/>
      <c r="F49" s="76"/>
      <c r="G49" s="76"/>
      <c r="H49" s="77"/>
      <c r="I49" s="174"/>
      <c r="J49" s="175"/>
      <c r="K49" s="176"/>
      <c r="L49" s="174"/>
      <c r="M49" s="175"/>
      <c r="N49" s="176"/>
      <c r="O49" s="78"/>
      <c r="P49" s="177"/>
      <c r="Q49" s="178"/>
      <c r="R49" s="179"/>
      <c r="S49" s="180"/>
      <c r="T49" s="174"/>
      <c r="U49" s="175"/>
      <c r="V49" s="42">
        <f t="shared" si="4"/>
        <v>0</v>
      </c>
      <c r="W49" s="43">
        <f t="shared" si="3"/>
        <v>0</v>
      </c>
      <c r="X49" s="44" t="str">
        <f t="shared" si="1"/>
        <v>YES</v>
      </c>
      <c r="Y49" s="92"/>
      <c r="Z49" s="88"/>
      <c r="AA49" s="89"/>
    </row>
    <row r="50" spans="1:27" s="48" customFormat="1" ht="20.100000000000001" customHeight="1" x14ac:dyDescent="0.2">
      <c r="A50" s="25">
        <v>21</v>
      </c>
      <c r="B50" s="90" t="s">
        <v>57</v>
      </c>
      <c r="C50" s="91">
        <v>10</v>
      </c>
      <c r="D50" s="74" t="s">
        <v>71</v>
      </c>
      <c r="E50" s="75">
        <v>1</v>
      </c>
      <c r="F50" s="76"/>
      <c r="G50" s="76">
        <f>250*2</f>
        <v>500</v>
      </c>
      <c r="H50" s="77">
        <f>+F50+G50</f>
        <v>500</v>
      </c>
      <c r="I50" s="174"/>
      <c r="J50" s="175"/>
      <c r="K50" s="176"/>
      <c r="L50" s="174"/>
      <c r="M50" s="175"/>
      <c r="N50" s="176"/>
      <c r="O50" s="78"/>
      <c r="P50" s="177"/>
      <c r="Q50" s="178"/>
      <c r="R50" s="179"/>
      <c r="S50" s="180"/>
      <c r="T50" s="174"/>
      <c r="U50" s="175">
        <v>750</v>
      </c>
      <c r="V50" s="42">
        <f t="shared" si="4"/>
        <v>750</v>
      </c>
      <c r="W50" s="43">
        <f t="shared" si="3"/>
        <v>-250</v>
      </c>
      <c r="X50" s="44" t="str">
        <f t="shared" si="1"/>
        <v>NO</v>
      </c>
      <c r="Y50" s="45">
        <v>1</v>
      </c>
      <c r="Z50" s="173" t="s">
        <v>97</v>
      </c>
      <c r="AA50" s="66">
        <v>5100345678</v>
      </c>
    </row>
    <row r="51" spans="1:27" s="48" customFormat="1" ht="20.100000000000001" customHeight="1" x14ac:dyDescent="0.2">
      <c r="B51" s="90" t="s">
        <v>58</v>
      </c>
      <c r="C51" s="91"/>
      <c r="D51" s="74" t="s">
        <v>76</v>
      </c>
      <c r="E51" s="75"/>
      <c r="F51" s="76"/>
      <c r="G51" s="76"/>
      <c r="H51" s="77"/>
      <c r="I51" s="174"/>
      <c r="J51" s="175"/>
      <c r="K51" s="176"/>
      <c r="L51" s="174"/>
      <c r="M51" s="175"/>
      <c r="N51" s="176"/>
      <c r="O51" s="78"/>
      <c r="P51" s="177"/>
      <c r="Q51" s="178"/>
      <c r="R51" s="179"/>
      <c r="S51" s="180"/>
      <c r="T51" s="174"/>
      <c r="U51" s="175"/>
      <c r="V51" s="42">
        <f t="shared" si="4"/>
        <v>0</v>
      </c>
      <c r="W51" s="43">
        <f t="shared" si="3"/>
        <v>0</v>
      </c>
      <c r="X51" s="44" t="str">
        <f t="shared" si="1"/>
        <v>YES</v>
      </c>
      <c r="Y51" s="92"/>
      <c r="Z51" s="88"/>
      <c r="AA51" s="89"/>
    </row>
    <row r="52" spans="1:27" s="48" customFormat="1" ht="20.100000000000001" customHeight="1" x14ac:dyDescent="0.2">
      <c r="B52" s="90"/>
      <c r="C52" s="91"/>
      <c r="D52" s="74"/>
      <c r="E52" s="75"/>
      <c r="F52" s="76"/>
      <c r="G52" s="76"/>
      <c r="H52" s="77"/>
      <c r="I52" s="174"/>
      <c r="J52" s="175"/>
      <c r="K52" s="176"/>
      <c r="L52" s="174"/>
      <c r="M52" s="175"/>
      <c r="N52" s="176"/>
      <c r="O52" s="78"/>
      <c r="P52" s="177"/>
      <c r="Q52" s="178"/>
      <c r="R52" s="179"/>
      <c r="S52" s="180"/>
      <c r="T52" s="174"/>
      <c r="U52" s="175"/>
      <c r="V52" s="42">
        <f t="shared" si="4"/>
        <v>0</v>
      </c>
      <c r="W52" s="43">
        <f t="shared" si="3"/>
        <v>0</v>
      </c>
      <c r="X52" s="44" t="str">
        <f t="shared" si="1"/>
        <v>YES</v>
      </c>
      <c r="Y52" s="92"/>
      <c r="Z52" s="88"/>
      <c r="AA52" s="89"/>
    </row>
    <row r="53" spans="1:27" s="48" customFormat="1" ht="20.100000000000001" customHeight="1" x14ac:dyDescent="0.2">
      <c r="B53" s="90"/>
      <c r="C53" s="91"/>
      <c r="D53" s="74"/>
      <c r="E53" s="75"/>
      <c r="F53" s="76"/>
      <c r="G53" s="76"/>
      <c r="H53" s="77"/>
      <c r="I53" s="174"/>
      <c r="J53" s="175"/>
      <c r="K53" s="176"/>
      <c r="L53" s="174"/>
      <c r="M53" s="175"/>
      <c r="N53" s="176"/>
      <c r="O53" s="78"/>
      <c r="P53" s="177"/>
      <c r="Q53" s="178"/>
      <c r="R53" s="179"/>
      <c r="S53" s="180"/>
      <c r="T53" s="174"/>
      <c r="U53" s="175"/>
      <c r="V53" s="42">
        <f t="shared" si="4"/>
        <v>0</v>
      </c>
      <c r="W53" s="43">
        <f t="shared" si="3"/>
        <v>0</v>
      </c>
      <c r="X53" s="44" t="str">
        <f t="shared" si="1"/>
        <v>YES</v>
      </c>
      <c r="Y53" s="92"/>
      <c r="Z53" s="88"/>
      <c r="AA53" s="89"/>
    </row>
    <row r="54" spans="1:27" s="48" customFormat="1" ht="20.100000000000001" customHeight="1" x14ac:dyDescent="0.2">
      <c r="B54" s="90"/>
      <c r="C54" s="91"/>
      <c r="D54" s="74"/>
      <c r="E54" s="75"/>
      <c r="F54" s="76"/>
      <c r="G54" s="76"/>
      <c r="H54" s="77"/>
      <c r="I54" s="174"/>
      <c r="J54" s="175"/>
      <c r="K54" s="176"/>
      <c r="L54" s="174"/>
      <c r="M54" s="175"/>
      <c r="N54" s="176"/>
      <c r="O54" s="78"/>
      <c r="P54" s="177"/>
      <c r="Q54" s="178"/>
      <c r="R54" s="179"/>
      <c r="S54" s="180"/>
      <c r="T54" s="174"/>
      <c r="U54" s="175"/>
      <c r="V54" s="42">
        <f t="shared" si="4"/>
        <v>0</v>
      </c>
      <c r="W54" s="43">
        <f t="shared" si="3"/>
        <v>0</v>
      </c>
      <c r="X54" s="44" t="str">
        <f t="shared" si="1"/>
        <v>YES</v>
      </c>
      <c r="Y54" s="92"/>
      <c r="Z54" s="88"/>
      <c r="AA54" s="89"/>
    </row>
    <row r="55" spans="1:27" s="48" customFormat="1" ht="20.100000000000001" customHeight="1" thickBot="1" x14ac:dyDescent="0.25">
      <c r="B55" s="93"/>
      <c r="C55" s="94"/>
      <c r="D55" s="95"/>
      <c r="E55" s="96"/>
      <c r="F55" s="97"/>
      <c r="G55" s="97"/>
      <c r="H55" s="98"/>
      <c r="I55" s="184"/>
      <c r="J55" s="185"/>
      <c r="K55" s="186"/>
      <c r="L55" s="184"/>
      <c r="M55" s="185"/>
      <c r="N55" s="186"/>
      <c r="O55" s="99"/>
      <c r="P55" s="187"/>
      <c r="Q55" s="188"/>
      <c r="R55" s="189"/>
      <c r="S55" s="190"/>
      <c r="T55" s="184"/>
      <c r="U55" s="185"/>
      <c r="V55" s="108">
        <f t="shared" si="4"/>
        <v>0</v>
      </c>
      <c r="W55" s="109">
        <f t="shared" si="3"/>
        <v>0</v>
      </c>
      <c r="X55" s="110" t="str">
        <f t="shared" si="1"/>
        <v>YES</v>
      </c>
      <c r="Y55" s="111"/>
      <c r="Z55" s="112"/>
      <c r="AA55" s="113"/>
    </row>
    <row r="56" spans="1:27" s="48" customFormat="1" ht="20.100000000000001" customHeight="1" x14ac:dyDescent="0.25">
      <c r="B56" s="25"/>
      <c r="D56" s="114"/>
      <c r="E56" s="115"/>
      <c r="F56" s="116">
        <f t="shared" ref="F56:N56" si="5">SUM(F7:F55)</f>
        <v>1290394.8999999999</v>
      </c>
      <c r="G56" s="116">
        <f t="shared" si="5"/>
        <v>197750</v>
      </c>
      <c r="H56" s="116">
        <f t="shared" si="5"/>
        <v>1488144.9</v>
      </c>
      <c r="I56" s="118">
        <f t="shared" si="5"/>
        <v>41758.125</v>
      </c>
      <c r="J56" s="118">
        <f t="shared" si="5"/>
        <v>412122.11174999998</v>
      </c>
      <c r="K56" s="118">
        <f t="shared" si="5"/>
        <v>54113.7</v>
      </c>
      <c r="L56" s="118">
        <f t="shared" si="5"/>
        <v>41758.125</v>
      </c>
      <c r="M56" s="118">
        <f t="shared" si="5"/>
        <v>412122.11174999998</v>
      </c>
      <c r="N56" s="118">
        <f t="shared" si="5"/>
        <v>54113.7</v>
      </c>
      <c r="O56" s="117"/>
      <c r="P56" s="118">
        <f t="shared" ref="P56:W56" si="6">SUM(P7:P55)</f>
        <v>230000</v>
      </c>
      <c r="Q56" s="118">
        <f t="shared" si="6"/>
        <v>0</v>
      </c>
      <c r="R56" s="118">
        <f t="shared" si="6"/>
        <v>0</v>
      </c>
      <c r="S56" s="118">
        <f t="shared" si="6"/>
        <v>10000</v>
      </c>
      <c r="T56" s="118">
        <f t="shared" si="6"/>
        <v>208810</v>
      </c>
      <c r="U56" s="118">
        <f t="shared" si="6"/>
        <v>2750</v>
      </c>
      <c r="V56" s="118">
        <f t="shared" si="6"/>
        <v>1533817.8735</v>
      </c>
      <c r="W56" s="118">
        <f t="shared" si="6"/>
        <v>-45672.973499999964</v>
      </c>
      <c r="X56" s="119"/>
      <c r="Y56" s="120"/>
    </row>
    <row r="57" spans="1:27" s="48" customFormat="1" ht="15" customHeight="1" thickBot="1" x14ac:dyDescent="0.3">
      <c r="B57" s="25"/>
      <c r="D57" s="121"/>
      <c r="E57" s="122"/>
      <c r="F57" s="123"/>
      <c r="G57" s="123"/>
      <c r="H57" s="124"/>
      <c r="I57" s="124"/>
      <c r="J57" s="124"/>
      <c r="K57" s="191"/>
      <c r="L57" s="191"/>
      <c r="M57" s="191"/>
      <c r="N57" s="191"/>
      <c r="O57" s="127"/>
      <c r="P57" s="118"/>
      <c r="Q57" s="118"/>
      <c r="R57" s="118"/>
      <c r="S57" s="118"/>
      <c r="T57" s="118"/>
      <c r="U57" s="118"/>
      <c r="V57" s="128"/>
      <c r="W57" s="128"/>
      <c r="X57" s="119"/>
      <c r="Y57" s="120"/>
    </row>
    <row r="58" spans="1:27" s="48" customFormat="1" ht="28.5" customHeight="1" thickBot="1" x14ac:dyDescent="0.3">
      <c r="B58" s="25"/>
      <c r="D58" s="129" t="s">
        <v>3</v>
      </c>
      <c r="E58" s="130"/>
      <c r="F58" s="131"/>
      <c r="G58" s="131"/>
      <c r="H58" s="132">
        <f>SUM(H56)</f>
        <v>1488144.9</v>
      </c>
      <c r="I58" s="217">
        <f>SUM(I56:K56)</f>
        <v>507993.93674999999</v>
      </c>
      <c r="J58" s="218"/>
      <c r="K58" s="218"/>
      <c r="L58" s="219">
        <f>SUM(L56:N56)</f>
        <v>507993.93674999999</v>
      </c>
      <c r="M58" s="220"/>
      <c r="N58" s="220"/>
      <c r="O58" s="133"/>
      <c r="P58" s="217">
        <f>SUM(P56:U56)</f>
        <v>451560</v>
      </c>
      <c r="Q58" s="220"/>
      <c r="R58" s="220"/>
      <c r="S58" s="220"/>
      <c r="T58" s="220"/>
      <c r="U58" s="220"/>
      <c r="V58" s="134">
        <f>SUM(I58:U58)</f>
        <v>1467547.8735</v>
      </c>
      <c r="W58" s="135"/>
      <c r="X58" s="136"/>
      <c r="Y58" s="137"/>
    </row>
    <row r="59" spans="1:27" s="48" customFormat="1" ht="24" customHeight="1" thickBot="1" x14ac:dyDescent="0.3">
      <c r="B59" s="25"/>
      <c r="D59" s="129" t="s">
        <v>4</v>
      </c>
      <c r="E59" s="130"/>
      <c r="F59" s="131"/>
      <c r="G59" s="131"/>
      <c r="H59" s="138"/>
      <c r="I59" s="221">
        <f>I58/V58</f>
        <v>0.34615152658595705</v>
      </c>
      <c r="J59" s="222"/>
      <c r="K59" s="222"/>
      <c r="L59" s="223">
        <f>L58/V58</f>
        <v>0.34615152658595705</v>
      </c>
      <c r="M59" s="224"/>
      <c r="N59" s="224"/>
      <c r="O59" s="139"/>
      <c r="P59" s="221">
        <f>P58/V58</f>
        <v>0.3076969468280859</v>
      </c>
      <c r="Q59" s="224"/>
      <c r="R59" s="224"/>
      <c r="S59" s="224"/>
      <c r="T59" s="224"/>
      <c r="U59" s="224"/>
      <c r="V59" s="140">
        <f>SUM(I59:U59)</f>
        <v>1</v>
      </c>
      <c r="W59" s="141"/>
      <c r="X59" s="142"/>
      <c r="Y59" s="143"/>
    </row>
    <row r="60" spans="1:27" s="48" customFormat="1" ht="15" customHeight="1" x14ac:dyDescent="0.25">
      <c r="B60" s="25"/>
      <c r="D60" s="21"/>
      <c r="E60" s="144"/>
      <c r="F60" s="145"/>
      <c r="G60" s="145"/>
      <c r="H60" s="146"/>
      <c r="I60" s="146"/>
      <c r="J60" s="146"/>
      <c r="K60" s="146"/>
      <c r="L60" s="146"/>
      <c r="M60" s="146"/>
      <c r="N60" s="146"/>
      <c r="O60" s="148"/>
      <c r="P60" s="192"/>
      <c r="Q60" s="192"/>
      <c r="R60" s="192"/>
      <c r="S60" s="146"/>
      <c r="T60" s="146"/>
      <c r="U60" s="146"/>
      <c r="V60" s="150"/>
      <c r="W60" s="150"/>
    </row>
    <row r="61" spans="1:27" s="48" customFormat="1" ht="15" customHeight="1" x14ac:dyDescent="0.25">
      <c r="B61" s="25"/>
      <c r="D61" s="21"/>
      <c r="E61" s="144"/>
      <c r="F61" s="145"/>
      <c r="G61" s="145"/>
      <c r="H61" s="118"/>
      <c r="I61" s="193" t="s">
        <v>20</v>
      </c>
      <c r="J61" s="146"/>
      <c r="K61" s="146"/>
      <c r="L61" s="146"/>
      <c r="M61" s="146"/>
      <c r="N61" s="146"/>
      <c r="O61" s="148"/>
      <c r="P61" s="192"/>
      <c r="Q61" s="192"/>
      <c r="R61" s="192"/>
      <c r="S61" s="146"/>
      <c r="T61" s="146"/>
      <c r="U61" s="146"/>
      <c r="V61" s="150"/>
      <c r="W61" s="150"/>
    </row>
    <row r="62" spans="1:27" s="48" customFormat="1" ht="15" customHeight="1" x14ac:dyDescent="0.25">
      <c r="B62" s="25"/>
      <c r="D62" s="152" t="s">
        <v>99</v>
      </c>
      <c r="E62" s="144"/>
      <c r="F62" s="145"/>
      <c r="G62" s="145"/>
      <c r="H62" s="118"/>
      <c r="I62" s="194" t="s">
        <v>100</v>
      </c>
      <c r="J62" s="146"/>
      <c r="K62" s="146"/>
      <c r="L62" s="146"/>
      <c r="M62" s="146"/>
      <c r="N62" s="146"/>
      <c r="O62" s="148"/>
      <c r="P62" s="192"/>
      <c r="Q62" s="192"/>
      <c r="R62" s="192"/>
      <c r="S62" s="146"/>
      <c r="T62" s="146"/>
      <c r="U62" s="146"/>
      <c r="V62" s="150"/>
      <c r="W62" s="150"/>
    </row>
    <row r="63" spans="1:27" s="48" customFormat="1" ht="15" customHeight="1" x14ac:dyDescent="0.25">
      <c r="B63" s="25"/>
      <c r="D63" s="152" t="s">
        <v>17</v>
      </c>
      <c r="E63" s="153">
        <f>H63/$H$67</f>
        <v>0.34956102056997274</v>
      </c>
      <c r="F63" s="154"/>
      <c r="G63" s="154"/>
      <c r="H63" s="146">
        <v>520197.45</v>
      </c>
      <c r="I63" s="146">
        <f>+H63</f>
        <v>520197.45</v>
      </c>
      <c r="J63" s="146"/>
      <c r="K63" s="146"/>
      <c r="L63" s="146"/>
      <c r="M63" s="146"/>
      <c r="N63" s="146"/>
      <c r="O63" s="148"/>
      <c r="P63" s="192"/>
      <c r="Q63" s="192"/>
      <c r="R63" s="192"/>
      <c r="S63" s="146"/>
      <c r="T63" s="146"/>
      <c r="U63" s="146"/>
      <c r="V63" s="150"/>
      <c r="W63" s="150"/>
    </row>
    <row r="64" spans="1:27" s="48" customFormat="1" ht="15" customHeight="1" x14ac:dyDescent="0.25">
      <c r="B64" s="25"/>
      <c r="D64" s="152" t="s">
        <v>18</v>
      </c>
      <c r="E64" s="153">
        <f t="shared" ref="E64:E67" si="7">H64/$H$67</f>
        <v>0.34956102056997274</v>
      </c>
      <c r="F64" s="154"/>
      <c r="G64" s="154"/>
      <c r="H64" s="146">
        <v>520197.45</v>
      </c>
      <c r="I64" s="146">
        <f>+H64</f>
        <v>520197.45</v>
      </c>
      <c r="J64" s="146"/>
      <c r="K64" s="146"/>
      <c r="L64" s="146"/>
      <c r="M64" s="146"/>
      <c r="N64" s="146"/>
      <c r="O64" s="148"/>
      <c r="P64" s="192"/>
      <c r="Q64" s="192"/>
      <c r="R64" s="192"/>
      <c r="S64" s="146"/>
      <c r="T64" s="146"/>
      <c r="U64" s="146"/>
      <c r="V64" s="150"/>
      <c r="W64" s="150"/>
    </row>
    <row r="65" spans="2:23" s="48" customFormat="1" ht="15" customHeight="1" x14ac:dyDescent="0.25">
      <c r="B65" s="25"/>
      <c r="D65" s="152" t="s">
        <v>19</v>
      </c>
      <c r="E65" s="153">
        <f t="shared" si="7"/>
        <v>0.16799439355670273</v>
      </c>
      <c r="F65" s="154"/>
      <c r="G65" s="154"/>
      <c r="H65" s="146">
        <v>250000</v>
      </c>
      <c r="I65" s="146">
        <f>+P56</f>
        <v>230000</v>
      </c>
      <c r="J65" s="146"/>
      <c r="K65" s="146"/>
      <c r="L65" s="146"/>
      <c r="M65" s="146"/>
      <c r="N65" s="146"/>
      <c r="O65" s="148"/>
      <c r="P65" s="192"/>
      <c r="Q65" s="192"/>
      <c r="R65" s="192"/>
      <c r="S65" s="146"/>
      <c r="T65" s="146"/>
      <c r="U65" s="146"/>
      <c r="V65" s="150"/>
      <c r="W65" s="150"/>
    </row>
    <row r="66" spans="2:23" s="48" customFormat="1" ht="15" customHeight="1" x14ac:dyDescent="0.25">
      <c r="B66" s="25"/>
      <c r="D66" s="152" t="s">
        <v>21</v>
      </c>
      <c r="E66" s="153">
        <f t="shared" si="7"/>
        <v>0.13288356530335185</v>
      </c>
      <c r="F66" s="154"/>
      <c r="G66" s="154"/>
      <c r="H66" s="146">
        <v>197750</v>
      </c>
      <c r="I66" s="146">
        <f>+S56+T56+U56</f>
        <v>221560</v>
      </c>
      <c r="J66" s="146"/>
      <c r="K66" s="146"/>
      <c r="L66" s="146"/>
      <c r="M66" s="146"/>
      <c r="N66" s="146"/>
      <c r="O66" s="148"/>
      <c r="P66" s="192"/>
      <c r="Q66" s="192"/>
      <c r="R66" s="192"/>
      <c r="S66" s="146"/>
      <c r="T66" s="146"/>
      <c r="U66" s="146"/>
      <c r="V66" s="150"/>
      <c r="W66" s="150"/>
    </row>
    <row r="67" spans="2:23" s="48" customFormat="1" ht="15" customHeight="1" x14ac:dyDescent="0.25">
      <c r="B67" s="25"/>
      <c r="D67" s="152" t="s">
        <v>22</v>
      </c>
      <c r="E67" s="153">
        <f t="shared" si="7"/>
        <v>1</v>
      </c>
      <c r="F67" s="154"/>
      <c r="G67" s="154"/>
      <c r="H67" s="146">
        <f>SUM(H63:H66)</f>
        <v>1488144.9</v>
      </c>
      <c r="I67" s="146">
        <f>SUM(I63:I66)</f>
        <v>1491954.9</v>
      </c>
      <c r="J67" s="146"/>
      <c r="K67" s="146"/>
      <c r="L67" s="146"/>
      <c r="M67" s="146"/>
      <c r="N67" s="146"/>
      <c r="O67" s="148"/>
      <c r="P67" s="192"/>
      <c r="Q67" s="192"/>
      <c r="R67" s="192"/>
      <c r="S67" s="146"/>
      <c r="T67" s="146"/>
      <c r="U67" s="146"/>
      <c r="V67" s="150"/>
      <c r="W67" s="150"/>
    </row>
    <row r="68" spans="2:23" s="48" customFormat="1" ht="15" customHeight="1" x14ac:dyDescent="0.25">
      <c r="B68" s="25"/>
      <c r="D68" s="21"/>
      <c r="E68" s="144"/>
      <c r="F68" s="145"/>
      <c r="G68" s="145"/>
      <c r="H68" s="146"/>
      <c r="I68" s="146">
        <f>+V56</f>
        <v>1533817.8735</v>
      </c>
      <c r="J68" s="195" t="s">
        <v>101</v>
      </c>
      <c r="K68" s="146"/>
      <c r="L68" s="146"/>
      <c r="M68" s="146"/>
      <c r="N68" s="146"/>
      <c r="O68" s="148"/>
      <c r="P68" s="192"/>
      <c r="Q68" s="192"/>
      <c r="R68" s="192"/>
      <c r="S68" s="146"/>
      <c r="T68" s="146"/>
      <c r="U68" s="146"/>
      <c r="V68" s="150"/>
      <c r="W68" s="150"/>
    </row>
    <row r="69" spans="2:23" s="48" customFormat="1" ht="15" customHeight="1" x14ac:dyDescent="0.25">
      <c r="B69" s="25"/>
      <c r="D69" s="21"/>
      <c r="E69" s="144"/>
      <c r="F69" s="145"/>
      <c r="G69" s="145"/>
      <c r="H69" s="146"/>
      <c r="I69" s="146">
        <f>+I68-I67</f>
        <v>41862.97350000008</v>
      </c>
      <c r="J69" s="146" t="s">
        <v>102</v>
      </c>
      <c r="K69" s="146"/>
      <c r="L69" s="146"/>
      <c r="M69" s="146"/>
      <c r="N69" s="146"/>
      <c r="O69" s="148"/>
      <c r="P69" s="192"/>
      <c r="Q69" s="192"/>
      <c r="R69" s="192"/>
      <c r="S69" s="146"/>
      <c r="T69" s="146"/>
      <c r="U69" s="146"/>
      <c r="V69" s="150"/>
      <c r="W69" s="150"/>
    </row>
  </sheetData>
  <mergeCells count="19">
    <mergeCell ref="I58:K58"/>
    <mergeCell ref="L58:N58"/>
    <mergeCell ref="P58:U58"/>
    <mergeCell ref="I59:K59"/>
    <mergeCell ref="L59:N59"/>
    <mergeCell ref="P59:U59"/>
    <mergeCell ref="Z4:Z5"/>
    <mergeCell ref="AA4:AA5"/>
    <mergeCell ref="I5:K5"/>
    <mergeCell ref="L5:N5"/>
    <mergeCell ref="O5:O6"/>
    <mergeCell ref="P5:R5"/>
    <mergeCell ref="S5:U5"/>
    <mergeCell ref="V4:V5"/>
    <mergeCell ref="D4:D5"/>
    <mergeCell ref="E4:H5"/>
    <mergeCell ref="I4:K4"/>
    <mergeCell ref="L4:N4"/>
    <mergeCell ref="O4:U4"/>
  </mergeCells>
  <pageMargins left="0.56999999999999995" right="0.31" top="0.35" bottom="0.4" header="0.2" footer="0.25"/>
  <pageSetup paperSize="5" scale="38" fitToHeight="0" orientation="landscape" r:id="rId1"/>
  <headerFooter alignWithMargins="0">
    <oddFooter>&amp;RMarch 8, 2018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detailed budget</vt:lpstr>
      <vt:lpstr>Tracking Sheet</vt:lpstr>
      <vt:lpstr>Sheet1</vt:lpstr>
    </vt:vector>
  </TitlesOfParts>
  <Company>University of Toronto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MayLiza Baak</dc:creator>
  <cp:lastModifiedBy>E Yano</cp:lastModifiedBy>
  <cp:lastPrinted>2018-03-06T19:43:01Z</cp:lastPrinted>
  <dcterms:created xsi:type="dcterms:W3CDTF">2002-09-23T13:35:43Z</dcterms:created>
  <dcterms:modified xsi:type="dcterms:W3CDTF">2018-03-06T19:49:34Z</dcterms:modified>
</cp:coreProperties>
</file>